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Sheet1!$K$17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<sst xmlns="http://schemas.openxmlformats.org/spreadsheetml/2006/main" count="80" uniqueCount="80">
  <si>
    <t>9#楼分户面积明细表</t>
  </si>
  <si>
    <t>单位：㎡</t>
  </si>
  <si>
    <t>楼层</t>
  </si>
  <si>
    <t>房名</t>
  </si>
  <si>
    <t>套内面积</t>
  </si>
  <si>
    <t>公摊系数</t>
  </si>
  <si>
    <t>公摊面积</t>
  </si>
  <si>
    <t>其    中
阳台面积</t>
  </si>
  <si>
    <t>建筑总面积</t>
  </si>
  <si>
    <t>1层</t>
  </si>
  <si>
    <t>车库01</t>
  </si>
  <si>
    <t>车库02</t>
  </si>
  <si>
    <t>车库03</t>
  </si>
  <si>
    <t>车库04</t>
  </si>
  <si>
    <t>车库05</t>
  </si>
  <si>
    <t>车库06</t>
  </si>
  <si>
    <t>车库07</t>
  </si>
  <si>
    <t>车库08</t>
  </si>
  <si>
    <t>车库09</t>
  </si>
  <si>
    <t>车库10</t>
  </si>
  <si>
    <t>车库11</t>
  </si>
  <si>
    <t>车库12</t>
  </si>
  <si>
    <t>车库13</t>
  </si>
  <si>
    <t>车库14</t>
  </si>
  <si>
    <t>车库15</t>
  </si>
  <si>
    <t>车库16</t>
  </si>
  <si>
    <t>车库17</t>
  </si>
  <si>
    <t>车库18</t>
  </si>
  <si>
    <t>车库19</t>
  </si>
  <si>
    <t>车库20</t>
  </si>
  <si>
    <t>车库21</t>
  </si>
  <si>
    <t>车库22</t>
  </si>
  <si>
    <t>储藏01</t>
  </si>
  <si>
    <t>储藏02</t>
  </si>
  <si>
    <t>储藏03</t>
  </si>
  <si>
    <t>储藏04</t>
  </si>
  <si>
    <t>储藏05</t>
  </si>
  <si>
    <t>储藏06</t>
  </si>
  <si>
    <t>储藏07</t>
  </si>
  <si>
    <t>储藏08</t>
  </si>
  <si>
    <t>储藏09</t>
  </si>
  <si>
    <t>储藏10</t>
  </si>
  <si>
    <t>物业01</t>
  </si>
  <si>
    <t>物业02</t>
  </si>
  <si>
    <t>2层</t>
  </si>
  <si>
    <t>1-201</t>
  </si>
  <si>
    <t>1-202</t>
  </si>
  <si>
    <t>2-201</t>
  </si>
  <si>
    <t>2-202</t>
  </si>
  <si>
    <t>3-201</t>
  </si>
  <si>
    <t>3-202</t>
  </si>
  <si>
    <t>3层</t>
  </si>
  <si>
    <t>1-301</t>
  </si>
  <si>
    <t>1-302</t>
  </si>
  <si>
    <t>2-301</t>
  </si>
  <si>
    <t>2-302</t>
  </si>
  <si>
    <t>3-301</t>
  </si>
  <si>
    <t>3-302</t>
  </si>
  <si>
    <t>4层</t>
  </si>
  <si>
    <t>1-401</t>
  </si>
  <si>
    <t>1-402</t>
  </si>
  <si>
    <t>2-401</t>
  </si>
  <si>
    <t>2-402</t>
  </si>
  <si>
    <t>3-401</t>
  </si>
  <si>
    <t>3-402</t>
  </si>
  <si>
    <t>5层</t>
  </si>
  <si>
    <t>1-501</t>
  </si>
  <si>
    <t>1-502</t>
  </si>
  <si>
    <t>2-501</t>
  </si>
  <si>
    <t>2-502</t>
  </si>
  <si>
    <t>3-501</t>
  </si>
  <si>
    <t>3-502</t>
  </si>
  <si>
    <t>6层</t>
  </si>
  <si>
    <t>1-601</t>
  </si>
  <si>
    <t>1-602</t>
  </si>
  <si>
    <t>2-601</t>
  </si>
  <si>
    <t>2-602</t>
  </si>
  <si>
    <t>3-601</t>
  </si>
  <si>
    <t>3-602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</si>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</sst>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000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right" vertical="center"/>
    </xf>
    <xf numFmtId="178" fontId="2" fillId="0" borderId="1" xfId="0" applyNumberFormat="1" applyFont="1" applyFill="1" applyBorder="1" applyAlignment="1">
      <alignment horizontal="right" vertical="center"/>
    </xf>
    <xf numFmtId="176" fontId="2" fillId="0" borderId="1" xfId="0" applyNumberFormat="1" applyFont="1" applyFill="1" applyBorder="1" applyAlignment="1">
      <alignment horizontal="right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2" fontId="2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Border="1">
      <alignment vertical="center"/>
    </xf>
    <xf numFmtId="176" fontId="0" fillId="0" borderId="1" xfId="0" applyNumberFormat="1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"/>
  <sheetViews>
    <sheetView tabSelected="1" topLeftCell="A40" workbookViewId="0">
      <selection activeCell="L52" sqref="L52"/>
    </sheetView>
  </sheetViews>
  <sheetFormatPr defaultColWidth="9" defaultRowHeight="13.5" outlineLevelCol="6"/>
  <cols>
    <col min="1" max="2" width="9" style="1"/>
    <col min="3" max="3" width="9.375" style="1"/>
    <col min="4" max="4" width="11.5" style="1"/>
    <col min="5" max="5" width="12.625" style="2"/>
    <col min="6" max="6" width="9" style="1"/>
    <col min="7" max="7" width="12.625" style="2"/>
    <col min="8" max="8" width="9" style="1"/>
    <col min="9" max="9" width="12.625" style="1"/>
    <col min="10" max="10" width="9" style="1"/>
    <col min="11" max="11" width="12.625" style="1"/>
    <col min="12" max="12" width="9" style="1"/>
    <col min="13" max="13" width="12.625" style="1"/>
    <col min="14" max="16384" width="9" style="1"/>
  </cols>
  <sheetData>
    <row r="1" spans="1:7">
      <c r="A1" s="3" t="s">
        <v>0</v>
      </c>
      <c r="B1" s="3"/>
      <c r="C1" s="3"/>
      <c r="D1" s="4"/>
      <c r="E1" s="5"/>
      <c r="F1" s="3"/>
      <c r="G1" s="5"/>
    </row>
    <row r="2" spans="1:7">
      <c r="A2" s="3"/>
      <c r="B2" s="3"/>
      <c r="C2" s="3"/>
      <c r="D2" s="4"/>
      <c r="E2" s="5"/>
      <c r="F2" s="3"/>
      <c r="G2" s="5"/>
    </row>
    <row r="3" spans="1:7">
      <c r="A3" s="6" t="s">
        <v>1</v>
      </c>
      <c r="B3" s="6"/>
      <c r="C3" s="6"/>
      <c r="D3" s="7"/>
      <c r="E3" s="8"/>
      <c r="F3" s="6"/>
      <c r="G3" s="8"/>
    </row>
    <row r="4" ht="27" spans="1:7">
      <c r="A4" s="9" t="s">
        <v>2</v>
      </c>
      <c r="B4" s="9" t="s">
        <v>3</v>
      </c>
      <c r="C4" s="9" t="s">
        <v>4</v>
      </c>
      <c r="D4" s="10" t="s">
        <v>5</v>
      </c>
      <c r="E4" s="11" t="s">
        <v>6</v>
      </c>
      <c r="F4" s="12" t="s">
        <v>7</v>
      </c>
      <c r="G4" s="11" t="s">
        <v>8</v>
      </c>
    </row>
    <row r="5" spans="1:7">
      <c r="A5" s="13" t="s">
        <v>9</v>
      </c>
      <c r="B5" s="14" t="s">
        <v>10</v>
      </c>
      <c r="C5" s="15">
        <f>ROUND(19.08,2)</f>
        <v>19.08</v>
      </c>
      <c r="D5" s="16">
        <v>0.191752</v>
      </c>
      <c r="E5" s="17">
        <f>ROUND(C5*D5,2)</f>
        <v>3.66</v>
      </c>
      <c r="F5" s="16"/>
      <c r="G5" s="17">
        <f>E5+C5</f>
        <v>22.74</v>
      </c>
    </row>
    <row r="6" spans="1:7">
      <c r="A6" s="13"/>
      <c r="B6" s="14" t="s">
        <v>11</v>
      </c>
      <c r="C6" s="15">
        <f>ROUND(25.74,2)</f>
        <v>25.74</v>
      </c>
      <c r="D6" s="16">
        <v>0.191752</v>
      </c>
      <c r="E6" s="17">
        <f t="shared" ref="E6:E37" si="0">ROUND(C6*D6,2)</f>
        <v>4.94</v>
      </c>
      <c r="F6" s="16"/>
      <c r="G6" s="17">
        <f t="shared" ref="G6:G39" si="1">E6+C6</f>
        <v>30.68</v>
      </c>
    </row>
    <row r="7" spans="1:7">
      <c r="A7" s="13"/>
      <c r="B7" s="14" t="s">
        <v>12</v>
      </c>
      <c r="C7" s="15">
        <f>ROUND(22.78,2)</f>
        <v>22.78</v>
      </c>
      <c r="D7" s="16">
        <v>0.191752</v>
      </c>
      <c r="E7" s="17">
        <f t="shared" si="0"/>
        <v>4.37</v>
      </c>
      <c r="F7" s="16"/>
      <c r="G7" s="17">
        <f t="shared" si="1"/>
        <v>27.15</v>
      </c>
    </row>
    <row r="8" spans="1:7">
      <c r="A8" s="13"/>
      <c r="B8" s="14" t="s">
        <v>13</v>
      </c>
      <c r="C8" s="15">
        <f>ROUND(18.29,2)</f>
        <v>18.29</v>
      </c>
      <c r="D8" s="16">
        <v>0.191752</v>
      </c>
      <c r="E8" s="17">
        <f t="shared" si="0"/>
        <v>3.51</v>
      </c>
      <c r="F8" s="16"/>
      <c r="G8" s="17">
        <f t="shared" si="1"/>
        <v>21.8</v>
      </c>
    </row>
    <row r="9" spans="1:7">
      <c r="A9" s="13"/>
      <c r="B9" s="14" t="s">
        <v>14</v>
      </c>
      <c r="C9" s="15">
        <f>ROUND(19.47,2)</f>
        <v>19.47</v>
      </c>
      <c r="D9" s="16">
        <v>0.191752</v>
      </c>
      <c r="E9" s="17">
        <f t="shared" si="0"/>
        <v>3.73</v>
      </c>
      <c r="F9" s="16"/>
      <c r="G9" s="17">
        <f t="shared" si="1"/>
        <v>23.2</v>
      </c>
    </row>
    <row r="10" spans="1:7">
      <c r="A10" s="13"/>
      <c r="B10" s="14" t="s">
        <v>15</v>
      </c>
      <c r="C10" s="15">
        <f>ROUND(17.49,2)</f>
        <v>17.49</v>
      </c>
      <c r="D10" s="16">
        <v>0.191752</v>
      </c>
      <c r="E10" s="17">
        <f t="shared" si="0"/>
        <v>3.35</v>
      </c>
      <c r="F10" s="16"/>
      <c r="G10" s="17">
        <f t="shared" si="1"/>
        <v>20.84</v>
      </c>
    </row>
    <row r="11" spans="1:7">
      <c r="A11" s="13"/>
      <c r="B11" s="14" t="s">
        <v>16</v>
      </c>
      <c r="C11" s="15">
        <f>ROUND(19.47,2)</f>
        <v>19.47</v>
      </c>
      <c r="D11" s="16">
        <v>0.191752</v>
      </c>
      <c r="E11" s="17">
        <f t="shared" si="0"/>
        <v>3.73</v>
      </c>
      <c r="F11" s="16"/>
      <c r="G11" s="17">
        <f t="shared" si="1"/>
        <v>23.2</v>
      </c>
    </row>
    <row r="12" spans="1:7">
      <c r="A12" s="13"/>
      <c r="B12" s="14" t="s">
        <v>17</v>
      </c>
      <c r="C12" s="15">
        <f>ROUND(17.49,2)</f>
        <v>17.49</v>
      </c>
      <c r="D12" s="16">
        <v>0.191752</v>
      </c>
      <c r="E12" s="17">
        <f t="shared" si="0"/>
        <v>3.35</v>
      </c>
      <c r="F12" s="16"/>
      <c r="G12" s="17">
        <f t="shared" si="1"/>
        <v>20.84</v>
      </c>
    </row>
    <row r="13" spans="1:7">
      <c r="A13" s="13"/>
      <c r="B13" s="14" t="s">
        <v>18</v>
      </c>
      <c r="C13" s="15">
        <f>ROUND(21.83,2)</f>
        <v>21.83</v>
      </c>
      <c r="D13" s="16">
        <v>0.191752</v>
      </c>
      <c r="E13" s="17">
        <f t="shared" si="0"/>
        <v>4.19</v>
      </c>
      <c r="F13" s="16"/>
      <c r="G13" s="17">
        <f t="shared" si="1"/>
        <v>26.02</v>
      </c>
    </row>
    <row r="14" spans="1:7">
      <c r="A14" s="13"/>
      <c r="B14" s="14" t="s">
        <v>19</v>
      </c>
      <c r="C14" s="15">
        <f>ROUND(21.73,2)</f>
        <v>21.73</v>
      </c>
      <c r="D14" s="16">
        <v>0.191752</v>
      </c>
      <c r="E14" s="17">
        <f t="shared" si="0"/>
        <v>4.17</v>
      </c>
      <c r="F14" s="16"/>
      <c r="G14" s="17">
        <f t="shared" si="1"/>
        <v>25.9</v>
      </c>
    </row>
    <row r="15" spans="1:7">
      <c r="A15" s="13"/>
      <c r="B15" s="14" t="s">
        <v>20</v>
      </c>
      <c r="C15" s="15">
        <f>ROUND(21.73,2)</f>
        <v>21.73</v>
      </c>
      <c r="D15" s="16">
        <v>0.191752</v>
      </c>
      <c r="E15" s="17">
        <f t="shared" si="0"/>
        <v>4.17</v>
      </c>
      <c r="F15" s="16"/>
      <c r="G15" s="17">
        <f t="shared" si="1"/>
        <v>25.9</v>
      </c>
    </row>
    <row r="16" spans="1:7">
      <c r="A16" s="13"/>
      <c r="B16" s="14" t="s">
        <v>21</v>
      </c>
      <c r="C16" s="15">
        <f>ROUND(21.83,2)</f>
        <v>21.83</v>
      </c>
      <c r="D16" s="16">
        <v>0.191752</v>
      </c>
      <c r="E16" s="17">
        <f t="shared" si="0"/>
        <v>4.19</v>
      </c>
      <c r="F16" s="16"/>
      <c r="G16" s="17">
        <f t="shared" si="1"/>
        <v>26.02</v>
      </c>
    </row>
    <row r="17" spans="1:7">
      <c r="A17" s="13"/>
      <c r="B17" s="14" t="s">
        <v>22</v>
      </c>
      <c r="C17" s="15">
        <f>ROUND(19.47,2)</f>
        <v>19.47</v>
      </c>
      <c r="D17" s="16">
        <v>0.191752</v>
      </c>
      <c r="E17" s="17">
        <f t="shared" si="0"/>
        <v>3.73</v>
      </c>
      <c r="F17" s="16"/>
      <c r="G17" s="17">
        <f t="shared" si="1"/>
        <v>23.2</v>
      </c>
    </row>
    <row r="18" spans="1:7">
      <c r="A18" s="13"/>
      <c r="B18" s="14" t="s">
        <v>23</v>
      </c>
      <c r="C18" s="15">
        <f>ROUND(17.49,2)</f>
        <v>17.49</v>
      </c>
      <c r="D18" s="16">
        <v>0.191752</v>
      </c>
      <c r="E18" s="17">
        <f t="shared" si="0"/>
        <v>3.35</v>
      </c>
      <c r="F18" s="16"/>
      <c r="G18" s="17">
        <f t="shared" si="1"/>
        <v>20.84</v>
      </c>
    </row>
    <row r="19" spans="1:7">
      <c r="A19" s="13"/>
      <c r="B19" s="14" t="s">
        <v>24</v>
      </c>
      <c r="C19" s="15">
        <f>ROUND(19.47,2)</f>
        <v>19.47</v>
      </c>
      <c r="D19" s="16">
        <v>0.191752</v>
      </c>
      <c r="E19" s="17">
        <f t="shared" si="0"/>
        <v>3.73</v>
      </c>
      <c r="F19" s="16"/>
      <c r="G19" s="17">
        <f t="shared" si="1"/>
        <v>23.2</v>
      </c>
    </row>
    <row r="20" spans="1:7">
      <c r="A20" s="13"/>
      <c r="B20" s="14" t="s">
        <v>25</v>
      </c>
      <c r="C20" s="15">
        <f>ROUND(17.49,2)</f>
        <v>17.49</v>
      </c>
      <c r="D20" s="16">
        <v>0.191752</v>
      </c>
      <c r="E20" s="17">
        <f t="shared" si="0"/>
        <v>3.35</v>
      </c>
      <c r="F20" s="16"/>
      <c r="G20" s="17">
        <f t="shared" si="1"/>
        <v>20.84</v>
      </c>
    </row>
    <row r="21" spans="1:7">
      <c r="A21" s="13"/>
      <c r="B21" s="14" t="s">
        <v>26</v>
      </c>
      <c r="C21" s="15">
        <f>ROUND(18.29,2)</f>
        <v>18.29</v>
      </c>
      <c r="D21" s="16">
        <v>0.191752</v>
      </c>
      <c r="E21" s="17">
        <f t="shared" si="0"/>
        <v>3.51</v>
      </c>
      <c r="F21" s="16"/>
      <c r="G21" s="17">
        <f t="shared" si="1"/>
        <v>21.8</v>
      </c>
    </row>
    <row r="22" spans="1:7">
      <c r="A22" s="13"/>
      <c r="B22" s="14" t="s">
        <v>27</v>
      </c>
      <c r="C22" s="15">
        <f>ROUND(22.29,2)</f>
        <v>22.29</v>
      </c>
      <c r="D22" s="16">
        <v>0.191752</v>
      </c>
      <c r="E22" s="17">
        <f t="shared" si="0"/>
        <v>4.27</v>
      </c>
      <c r="F22" s="16"/>
      <c r="G22" s="17">
        <f t="shared" si="1"/>
        <v>26.56</v>
      </c>
    </row>
    <row r="23" spans="1:7">
      <c r="A23" s="13"/>
      <c r="B23" s="14" t="s">
        <v>28</v>
      </c>
      <c r="C23" s="15">
        <f>ROUND(43.626,2)</f>
        <v>43.63</v>
      </c>
      <c r="D23" s="16">
        <v>0.191752</v>
      </c>
      <c r="E23" s="17">
        <f t="shared" si="0"/>
        <v>8.37</v>
      </c>
      <c r="F23" s="16"/>
      <c r="G23" s="17">
        <f t="shared" si="1"/>
        <v>52</v>
      </c>
    </row>
    <row r="24" spans="1:7">
      <c r="A24" s="13"/>
      <c r="B24" s="14" t="s">
        <v>29</v>
      </c>
      <c r="C24" s="15">
        <f>ROUND(43.126,2)</f>
        <v>43.13</v>
      </c>
      <c r="D24" s="16">
        <v>0.191752</v>
      </c>
      <c r="E24" s="17">
        <f t="shared" si="0"/>
        <v>8.27</v>
      </c>
      <c r="F24" s="16"/>
      <c r="G24" s="17">
        <f t="shared" si="1"/>
        <v>51.4</v>
      </c>
    </row>
    <row r="25" spans="1:7">
      <c r="A25" s="13"/>
      <c r="B25" s="14" t="s">
        <v>30</v>
      </c>
      <c r="C25" s="15">
        <f>ROUND(37.228,2)</f>
        <v>37.23</v>
      </c>
      <c r="D25" s="16">
        <v>0.191752</v>
      </c>
      <c r="E25" s="17">
        <f t="shared" si="0"/>
        <v>7.14</v>
      </c>
      <c r="F25" s="16"/>
      <c r="G25" s="17">
        <f t="shared" si="1"/>
        <v>44.37</v>
      </c>
    </row>
    <row r="26" spans="1:7">
      <c r="A26" s="13"/>
      <c r="B26" s="14" t="s">
        <v>31</v>
      </c>
      <c r="C26" s="15">
        <f>ROUND(31.803,2)</f>
        <v>31.8</v>
      </c>
      <c r="D26" s="16">
        <v>0.191752</v>
      </c>
      <c r="E26" s="17">
        <f t="shared" si="0"/>
        <v>6.1</v>
      </c>
      <c r="F26" s="16"/>
      <c r="G26" s="17">
        <f t="shared" si="1"/>
        <v>37.9</v>
      </c>
    </row>
    <row r="27" spans="1:7">
      <c r="A27" s="13"/>
      <c r="B27" s="14" t="s">
        <v>32</v>
      </c>
      <c r="C27" s="15">
        <f>ROUND(8,2)</f>
        <v>8</v>
      </c>
      <c r="D27" s="16">
        <v>0.191752</v>
      </c>
      <c r="E27" s="17">
        <f t="shared" si="0"/>
        <v>1.53</v>
      </c>
      <c r="F27" s="16"/>
      <c r="G27" s="17">
        <f t="shared" si="1"/>
        <v>9.53</v>
      </c>
    </row>
    <row r="28" spans="1:7">
      <c r="A28" s="13"/>
      <c r="B28" s="14" t="s">
        <v>33</v>
      </c>
      <c r="C28" s="15">
        <f>ROUND(8.01,2)</f>
        <v>8.01</v>
      </c>
      <c r="D28" s="16">
        <v>0.191752</v>
      </c>
      <c r="E28" s="17">
        <f t="shared" si="0"/>
        <v>1.54</v>
      </c>
      <c r="F28" s="16"/>
      <c r="G28" s="17">
        <f t="shared" si="1"/>
        <v>9.55</v>
      </c>
    </row>
    <row r="29" spans="1:7">
      <c r="A29" s="13"/>
      <c r="B29" s="14" t="s">
        <v>34</v>
      </c>
      <c r="C29" s="15">
        <f>ROUND(13.8,2)</f>
        <v>13.8</v>
      </c>
      <c r="D29" s="16">
        <v>0.191752</v>
      </c>
      <c r="E29" s="17">
        <f t="shared" si="0"/>
        <v>2.65</v>
      </c>
      <c r="F29" s="16"/>
      <c r="G29" s="17">
        <f t="shared" si="1"/>
        <v>16.45</v>
      </c>
    </row>
    <row r="30" spans="1:7">
      <c r="A30" s="13"/>
      <c r="B30" s="14" t="s">
        <v>35</v>
      </c>
      <c r="C30" s="15">
        <f>ROUND(13.8,2)</f>
        <v>13.8</v>
      </c>
      <c r="D30" s="16">
        <v>0.191752</v>
      </c>
      <c r="E30" s="17">
        <f t="shared" si="0"/>
        <v>2.65</v>
      </c>
      <c r="F30" s="16"/>
      <c r="G30" s="17">
        <f t="shared" si="1"/>
        <v>16.45</v>
      </c>
    </row>
    <row r="31" spans="1:7">
      <c r="A31" s="13"/>
      <c r="B31" s="14" t="s">
        <v>36</v>
      </c>
      <c r="C31" s="15">
        <f>ROUND(15.13,2)</f>
        <v>15.13</v>
      </c>
      <c r="D31" s="16">
        <v>0.191752</v>
      </c>
      <c r="E31" s="17">
        <f t="shared" si="0"/>
        <v>2.9</v>
      </c>
      <c r="F31" s="16"/>
      <c r="G31" s="17">
        <f t="shared" si="1"/>
        <v>18.03</v>
      </c>
    </row>
    <row r="32" spans="1:7">
      <c r="A32" s="13"/>
      <c r="B32" s="14" t="s">
        <v>37</v>
      </c>
      <c r="C32" s="15">
        <f>ROUND(15.13,2)</f>
        <v>15.13</v>
      </c>
      <c r="D32" s="16">
        <v>0.191752</v>
      </c>
      <c r="E32" s="17">
        <f t="shared" si="0"/>
        <v>2.9</v>
      </c>
      <c r="F32" s="16"/>
      <c r="G32" s="17">
        <f t="shared" si="1"/>
        <v>18.03</v>
      </c>
    </row>
    <row r="33" spans="1:7">
      <c r="A33" s="13"/>
      <c r="B33" s="14" t="s">
        <v>38</v>
      </c>
      <c r="C33" s="15">
        <f>ROUND(12.47,2)</f>
        <v>12.47</v>
      </c>
      <c r="D33" s="16">
        <v>0.191752</v>
      </c>
      <c r="E33" s="17">
        <f t="shared" si="0"/>
        <v>2.39</v>
      </c>
      <c r="F33" s="16"/>
      <c r="G33" s="17">
        <f t="shared" si="1"/>
        <v>14.86</v>
      </c>
    </row>
    <row r="34" spans="1:7">
      <c r="A34" s="13"/>
      <c r="B34" s="14" t="s">
        <v>39</v>
      </c>
      <c r="C34" s="15">
        <f>ROUND(28.059,2)</f>
        <v>28.06</v>
      </c>
      <c r="D34" s="16">
        <v>0.191752</v>
      </c>
      <c r="E34" s="17">
        <f t="shared" si="0"/>
        <v>5.38</v>
      </c>
      <c r="F34" s="16"/>
      <c r="G34" s="17">
        <f t="shared" si="1"/>
        <v>33.44</v>
      </c>
    </row>
    <row r="35" spans="1:7">
      <c r="A35" s="13"/>
      <c r="B35" s="14" t="s">
        <v>40</v>
      </c>
      <c r="C35" s="15">
        <f>ROUND(19.792,2)</f>
        <v>19.79</v>
      </c>
      <c r="D35" s="16">
        <v>0.191752</v>
      </c>
      <c r="E35" s="17">
        <f t="shared" si="0"/>
        <v>3.79</v>
      </c>
      <c r="F35" s="16"/>
      <c r="G35" s="17">
        <f t="shared" si="1"/>
        <v>23.58</v>
      </c>
    </row>
    <row r="36" spans="1:7">
      <c r="A36" s="13"/>
      <c r="B36" s="14" t="s">
        <v>41</v>
      </c>
      <c r="C36" s="15">
        <f>ROUND(23.774,2)</f>
        <v>23.77</v>
      </c>
      <c r="D36" s="16">
        <v>0.191752</v>
      </c>
      <c r="E36" s="17">
        <f t="shared" si="0"/>
        <v>4.56</v>
      </c>
      <c r="F36" s="16"/>
      <c r="G36" s="17">
        <f t="shared" si="1"/>
        <v>28.33</v>
      </c>
    </row>
    <row r="37" spans="1:7">
      <c r="A37" s="13"/>
      <c r="B37" s="14" t="s">
        <v>42</v>
      </c>
      <c r="C37" s="15">
        <f>ROUND(37.24,2)</f>
        <v>37.24</v>
      </c>
      <c r="D37" s="16">
        <v>0.191752</v>
      </c>
      <c r="E37" s="17">
        <f t="shared" si="0"/>
        <v>7.14</v>
      </c>
      <c r="F37" s="16"/>
      <c r="G37" s="17">
        <f t="shared" si="1"/>
        <v>44.38</v>
      </c>
    </row>
    <row r="38" spans="1:7">
      <c r="A38" s="13"/>
      <c r="B38" s="14" t="s">
        <v>43</v>
      </c>
      <c r="C38" s="15">
        <f>ROUND(54.128,2)</f>
        <v>54.13</v>
      </c>
      <c r="D38" s="16">
        <v>0.191752</v>
      </c>
      <c r="E38" s="17">
        <f t="shared" ref="E38:E68" si="2">ROUND(C38*D38,2)</f>
        <v>10.38</v>
      </c>
      <c r="F38" s="16"/>
      <c r="G38" s="17">
        <f t="shared" si="1"/>
        <v>64.51</v>
      </c>
    </row>
    <row r="39" spans="1:7">
      <c r="A39" s="13" t="s">
        <v>44</v>
      </c>
      <c r="B39" s="14" t="s">
        <v>45</v>
      </c>
      <c r="C39" s="15">
        <f>ROUND(80.03,2)</f>
        <v>80.03</v>
      </c>
      <c r="D39" s="16">
        <v>0.195347</v>
      </c>
      <c r="E39" s="17">
        <f t="shared" si="2"/>
        <v>15.63</v>
      </c>
      <c r="F39" s="16"/>
      <c r="G39" s="17">
        <f t="shared" ref="G39:G68" si="3">E39+C39</f>
        <v>95.66</v>
      </c>
    </row>
    <row r="40" spans="1:7">
      <c r="A40" s="13"/>
      <c r="B40" s="14" t="s">
        <v>46</v>
      </c>
      <c r="C40" s="15">
        <f>ROUND(110.53,2)</f>
        <v>110.53</v>
      </c>
      <c r="D40" s="16">
        <v>0.195347</v>
      </c>
      <c r="E40" s="17">
        <f t="shared" si="2"/>
        <v>21.59</v>
      </c>
      <c r="F40" s="16"/>
      <c r="G40" s="17">
        <f t="shared" si="3"/>
        <v>132.12</v>
      </c>
    </row>
    <row r="41" spans="1:7">
      <c r="A41" s="13"/>
      <c r="B41" s="14" t="s">
        <v>47</v>
      </c>
      <c r="C41" s="15">
        <f t="shared" ref="C41:C45" si="4">ROUND(114.27,2)</f>
        <v>114.27</v>
      </c>
      <c r="D41" s="16">
        <v>0.195347</v>
      </c>
      <c r="E41" s="17">
        <f t="shared" si="2"/>
        <v>22.32</v>
      </c>
      <c r="F41" s="16"/>
      <c r="G41" s="17">
        <f t="shared" si="3"/>
        <v>136.59</v>
      </c>
    </row>
    <row r="42" spans="1:7">
      <c r="A42" s="13"/>
      <c r="B42" s="14" t="s">
        <v>48</v>
      </c>
      <c r="C42" s="15">
        <f t="shared" si="4"/>
        <v>114.27</v>
      </c>
      <c r="D42" s="16">
        <v>0.195347</v>
      </c>
      <c r="E42" s="17">
        <f t="shared" si="2"/>
        <v>22.32</v>
      </c>
      <c r="F42" s="16"/>
      <c r="G42" s="17">
        <f t="shared" si="3"/>
        <v>136.59</v>
      </c>
    </row>
    <row r="43" spans="1:7">
      <c r="A43" s="13"/>
      <c r="B43" s="14" t="s">
        <v>49</v>
      </c>
      <c r="C43" s="15">
        <f>ROUND(108.99,2)</f>
        <v>108.99</v>
      </c>
      <c r="D43" s="16">
        <v>0.195347</v>
      </c>
      <c r="E43" s="17">
        <f t="shared" si="2"/>
        <v>21.29</v>
      </c>
      <c r="F43" s="16"/>
      <c r="G43" s="17">
        <f t="shared" si="3"/>
        <v>130.28</v>
      </c>
    </row>
    <row r="44" spans="1:7">
      <c r="A44" s="13"/>
      <c r="B44" s="14" t="s">
        <v>50</v>
      </c>
      <c r="C44" s="15">
        <f>ROUND(83.41,2)</f>
        <v>83.41</v>
      </c>
      <c r="D44" s="16">
        <v>0.195347</v>
      </c>
      <c r="E44" s="17">
        <f t="shared" si="2"/>
        <v>16.29</v>
      </c>
      <c r="F44" s="16"/>
      <c r="G44" s="17">
        <f t="shared" si="3"/>
        <v>99.7</v>
      </c>
    </row>
    <row r="45" spans="1:7">
      <c r="A45" s="13" t="s">
        <v>51</v>
      </c>
      <c r="B45" s="14" t="s">
        <v>52</v>
      </c>
      <c r="C45" s="15">
        <f>ROUND(80.03,2)</f>
        <v>80.03</v>
      </c>
      <c r="D45" s="16">
        <v>0.195347</v>
      </c>
      <c r="E45" s="17">
        <f t="shared" si="2"/>
        <v>15.63</v>
      </c>
      <c r="F45" s="16"/>
      <c r="G45" s="17">
        <f t="shared" si="3"/>
        <v>95.66</v>
      </c>
    </row>
    <row r="46" spans="1:7">
      <c r="A46" s="13"/>
      <c r="B46" s="14" t="s">
        <v>53</v>
      </c>
      <c r="C46" s="15">
        <f>ROUND(110.53,2)</f>
        <v>110.53</v>
      </c>
      <c r="D46" s="16">
        <v>0.195347</v>
      </c>
      <c r="E46" s="17">
        <f t="shared" si="2"/>
        <v>21.59</v>
      </c>
      <c r="F46" s="16"/>
      <c r="G46" s="17">
        <f t="shared" si="3"/>
        <v>132.12</v>
      </c>
    </row>
    <row r="47" spans="1:7">
      <c r="A47" s="13"/>
      <c r="B47" s="14" t="s">
        <v>54</v>
      </c>
      <c r="C47" s="15">
        <f>ROUND(114.27,2)</f>
        <v>114.27</v>
      </c>
      <c r="D47" s="16">
        <v>0.195347</v>
      </c>
      <c r="E47" s="17">
        <f t="shared" si="2"/>
        <v>22.32</v>
      </c>
      <c r="F47" s="16"/>
      <c r="G47" s="17">
        <f t="shared" si="3"/>
        <v>136.59</v>
      </c>
    </row>
    <row r="48" spans="1:7">
      <c r="A48" s="13"/>
      <c r="B48" s="14" t="s">
        <v>55</v>
      </c>
      <c r="C48" s="15">
        <f>ROUND(114.27,2)</f>
        <v>114.27</v>
      </c>
      <c r="D48" s="16">
        <v>0.195347</v>
      </c>
      <c r="E48" s="17">
        <f t="shared" si="2"/>
        <v>22.32</v>
      </c>
      <c r="F48" s="16"/>
      <c r="G48" s="17">
        <f t="shared" si="3"/>
        <v>136.59</v>
      </c>
    </row>
    <row r="49" spans="1:7">
      <c r="A49" s="13"/>
      <c r="B49" s="14" t="s">
        <v>56</v>
      </c>
      <c r="C49" s="15">
        <f>ROUND(108.99,2)</f>
        <v>108.99</v>
      </c>
      <c r="D49" s="16">
        <v>0.195347</v>
      </c>
      <c r="E49" s="17">
        <f t="shared" si="2"/>
        <v>21.29</v>
      </c>
      <c r="F49" s="16"/>
      <c r="G49" s="17">
        <f t="shared" si="3"/>
        <v>130.28</v>
      </c>
    </row>
    <row r="50" spans="1:7">
      <c r="A50" s="13"/>
      <c r="B50" s="14" t="s">
        <v>57</v>
      </c>
      <c r="C50" s="15">
        <f>ROUND(83.41,2)</f>
        <v>83.41</v>
      </c>
      <c r="D50" s="16">
        <v>0.195347</v>
      </c>
      <c r="E50" s="17">
        <f t="shared" si="2"/>
        <v>16.29</v>
      </c>
      <c r="F50" s="16"/>
      <c r="G50" s="17">
        <f t="shared" si="3"/>
        <v>99.7</v>
      </c>
    </row>
    <row r="51" spans="1:7">
      <c r="A51" s="13" t="s">
        <v>58</v>
      </c>
      <c r="B51" s="14" t="s">
        <v>59</v>
      </c>
      <c r="C51" s="15">
        <f>ROUND(80.03,2)</f>
        <v>80.03</v>
      </c>
      <c r="D51" s="16">
        <v>0.195347</v>
      </c>
      <c r="E51" s="17">
        <f t="shared" si="2"/>
        <v>15.63</v>
      </c>
      <c r="F51" s="16"/>
      <c r="G51" s="17">
        <f t="shared" si="3"/>
        <v>95.66</v>
      </c>
    </row>
    <row r="52" spans="1:7">
      <c r="A52" s="13"/>
      <c r="B52" s="14" t="s">
        <v>60</v>
      </c>
      <c r="C52" s="15">
        <f>ROUND(110.53,2)</f>
        <v>110.53</v>
      </c>
      <c r="D52" s="16">
        <v>0.195347</v>
      </c>
      <c r="E52" s="17">
        <f t="shared" si="2"/>
        <v>21.59</v>
      </c>
      <c r="F52" s="16"/>
      <c r="G52" s="17">
        <f t="shared" si="3"/>
        <v>132.12</v>
      </c>
    </row>
    <row r="53" spans="1:7">
      <c r="A53" s="13"/>
      <c r="B53" s="14" t="s">
        <v>61</v>
      </c>
      <c r="C53" s="15">
        <f t="shared" ref="C53:C57" si="5">ROUND(114.27,2)</f>
        <v>114.27</v>
      </c>
      <c r="D53" s="16">
        <v>0.195347</v>
      </c>
      <c r="E53" s="17">
        <f t="shared" si="2"/>
        <v>22.32</v>
      </c>
      <c r="F53" s="16"/>
      <c r="G53" s="17">
        <f t="shared" si="3"/>
        <v>136.59</v>
      </c>
    </row>
    <row r="54" spans="1:7">
      <c r="A54" s="13"/>
      <c r="B54" s="14" t="s">
        <v>62</v>
      </c>
      <c r="C54" s="15">
        <f t="shared" si="5"/>
        <v>114.27</v>
      </c>
      <c r="D54" s="16">
        <v>0.195347</v>
      </c>
      <c r="E54" s="17">
        <f t="shared" si="2"/>
        <v>22.32</v>
      </c>
      <c r="F54" s="16"/>
      <c r="G54" s="17">
        <f t="shared" si="3"/>
        <v>136.59</v>
      </c>
    </row>
    <row r="55" spans="1:7">
      <c r="A55" s="13"/>
      <c r="B55" s="14" t="s">
        <v>63</v>
      </c>
      <c r="C55" s="15">
        <f>ROUND(108.99,2)</f>
        <v>108.99</v>
      </c>
      <c r="D55" s="16">
        <v>0.195347</v>
      </c>
      <c r="E55" s="17">
        <f t="shared" si="2"/>
        <v>21.29</v>
      </c>
      <c r="F55" s="16"/>
      <c r="G55" s="17">
        <f t="shared" si="3"/>
        <v>130.28</v>
      </c>
    </row>
    <row r="56" spans="1:7">
      <c r="A56" s="13"/>
      <c r="B56" s="14" t="s">
        <v>64</v>
      </c>
      <c r="C56" s="15">
        <f>ROUND(83.41,2)</f>
        <v>83.41</v>
      </c>
      <c r="D56" s="16">
        <v>0.195347</v>
      </c>
      <c r="E56" s="17">
        <f t="shared" si="2"/>
        <v>16.29</v>
      </c>
      <c r="F56" s="16"/>
      <c r="G56" s="17">
        <f t="shared" si="3"/>
        <v>99.7</v>
      </c>
    </row>
    <row r="57" spans="1:7">
      <c r="A57" s="13" t="s">
        <v>65</v>
      </c>
      <c r="B57" s="14" t="s">
        <v>66</v>
      </c>
      <c r="C57" s="15">
        <f>ROUND(80.03,2)</f>
        <v>80.03</v>
      </c>
      <c r="D57" s="16">
        <v>0.195347</v>
      </c>
      <c r="E57" s="17">
        <f t="shared" si="2"/>
        <v>15.63</v>
      </c>
      <c r="F57" s="16"/>
      <c r="G57" s="17">
        <f t="shared" si="3"/>
        <v>95.66</v>
      </c>
    </row>
    <row r="58" spans="1:7">
      <c r="A58" s="13"/>
      <c r="B58" s="14" t="s">
        <v>67</v>
      </c>
      <c r="C58" s="15">
        <f>ROUND(110.53,2)</f>
        <v>110.53</v>
      </c>
      <c r="D58" s="16">
        <v>0.195347</v>
      </c>
      <c r="E58" s="17">
        <f t="shared" si="2"/>
        <v>21.59</v>
      </c>
      <c r="F58" s="16"/>
      <c r="G58" s="17">
        <f t="shared" si="3"/>
        <v>132.12</v>
      </c>
    </row>
    <row r="59" spans="1:7">
      <c r="A59" s="13"/>
      <c r="B59" s="14" t="s">
        <v>68</v>
      </c>
      <c r="C59" s="15">
        <f>ROUND(114.27,2)</f>
        <v>114.27</v>
      </c>
      <c r="D59" s="16">
        <v>0.195347</v>
      </c>
      <c r="E59" s="17">
        <f t="shared" si="2"/>
        <v>22.32</v>
      </c>
      <c r="F59" s="16"/>
      <c r="G59" s="17">
        <f t="shared" si="3"/>
        <v>136.59</v>
      </c>
    </row>
    <row r="60" spans="1:7">
      <c r="A60" s="13"/>
      <c r="B60" s="14" t="s">
        <v>69</v>
      </c>
      <c r="C60" s="15">
        <f>ROUND(114.27,2)</f>
        <v>114.27</v>
      </c>
      <c r="D60" s="16">
        <v>0.195347</v>
      </c>
      <c r="E60" s="17">
        <f t="shared" si="2"/>
        <v>22.32</v>
      </c>
      <c r="F60" s="16"/>
      <c r="G60" s="17">
        <f t="shared" si="3"/>
        <v>136.59</v>
      </c>
    </row>
    <row r="61" spans="1:7">
      <c r="A61" s="13"/>
      <c r="B61" s="14" t="s">
        <v>70</v>
      </c>
      <c r="C61" s="15">
        <f>ROUND(108.99,2)</f>
        <v>108.99</v>
      </c>
      <c r="D61" s="16">
        <v>0.195347</v>
      </c>
      <c r="E61" s="17">
        <f t="shared" si="2"/>
        <v>21.29</v>
      </c>
      <c r="F61" s="16"/>
      <c r="G61" s="17">
        <f t="shared" si="3"/>
        <v>130.28</v>
      </c>
    </row>
    <row r="62" spans="1:7">
      <c r="A62" s="13"/>
      <c r="B62" s="14" t="s">
        <v>71</v>
      </c>
      <c r="C62" s="15">
        <f>ROUND(83.41,2)</f>
        <v>83.41</v>
      </c>
      <c r="D62" s="16">
        <v>0.195347</v>
      </c>
      <c r="E62" s="17">
        <f t="shared" si="2"/>
        <v>16.29</v>
      </c>
      <c r="F62" s="16"/>
      <c r="G62" s="17">
        <f t="shared" si="3"/>
        <v>99.7</v>
      </c>
    </row>
    <row r="63" spans="1:7">
      <c r="A63" s="13" t="s">
        <v>72</v>
      </c>
      <c r="B63" s="14" t="s">
        <v>73</v>
      </c>
      <c r="C63" s="15">
        <f>ROUND(69.5,2)</f>
        <v>69.5</v>
      </c>
      <c r="D63" s="16">
        <v>0.195347</v>
      </c>
      <c r="E63" s="17">
        <f t="shared" si="2"/>
        <v>13.58</v>
      </c>
      <c r="F63" s="16"/>
      <c r="G63" s="17">
        <f t="shared" si="3"/>
        <v>83.08</v>
      </c>
    </row>
    <row r="64" spans="1:7">
      <c r="A64" s="13"/>
      <c r="B64" s="14" t="s">
        <v>74</v>
      </c>
      <c r="C64" s="15">
        <f>ROUND(83.08,2)</f>
        <v>83.08</v>
      </c>
      <c r="D64" s="16">
        <v>0.195347</v>
      </c>
      <c r="E64" s="17">
        <f t="shared" si="2"/>
        <v>16.23</v>
      </c>
      <c r="F64" s="16"/>
      <c r="G64" s="17">
        <f t="shared" si="3"/>
        <v>99.31</v>
      </c>
    </row>
    <row r="65" spans="1:7">
      <c r="A65" s="13"/>
      <c r="B65" s="14" t="s">
        <v>75</v>
      </c>
      <c r="C65" s="15">
        <f>ROUND(85.295,2)</f>
        <v>85.3</v>
      </c>
      <c r="D65" s="16">
        <v>0.195347</v>
      </c>
      <c r="E65" s="17">
        <f t="shared" si="2"/>
        <v>16.66</v>
      </c>
      <c r="F65" s="16"/>
      <c r="G65" s="17">
        <f t="shared" si="3"/>
        <v>101.96</v>
      </c>
    </row>
    <row r="66" spans="1:7">
      <c r="A66" s="13"/>
      <c r="B66" s="14" t="s">
        <v>76</v>
      </c>
      <c r="C66" s="15">
        <f>ROUND(85.295,2)</f>
        <v>85.3</v>
      </c>
      <c r="D66" s="16">
        <v>0.195347</v>
      </c>
      <c r="E66" s="17">
        <f t="shared" si="2"/>
        <v>16.66</v>
      </c>
      <c r="F66" s="16"/>
      <c r="G66" s="17">
        <f t="shared" si="3"/>
        <v>101.96</v>
      </c>
    </row>
    <row r="67" spans="1:7">
      <c r="A67" s="13"/>
      <c r="B67" s="14" t="s">
        <v>77</v>
      </c>
      <c r="C67" s="15">
        <f>ROUND(81.54,2)</f>
        <v>81.54</v>
      </c>
      <c r="D67" s="16">
        <v>0.195347</v>
      </c>
      <c r="E67" s="17">
        <f t="shared" si="2"/>
        <v>15.93</v>
      </c>
      <c r="F67" s="16"/>
      <c r="G67" s="17">
        <f t="shared" si="3"/>
        <v>97.47</v>
      </c>
    </row>
    <row r="68" spans="1:7">
      <c r="A68" s="13"/>
      <c r="B68" s="14" t="s">
        <v>78</v>
      </c>
      <c r="C68" s="15">
        <f>ROUND(64.56,2)</f>
        <v>64.56</v>
      </c>
      <c r="D68" s="16">
        <v>0.195347</v>
      </c>
      <c r="E68" s="17">
        <f t="shared" si="2"/>
        <v>12.61</v>
      </c>
      <c r="F68" s="16"/>
      <c r="G68" s="17">
        <f t="shared" si="3"/>
        <v>77.17</v>
      </c>
    </row>
    <row r="69" spans="1:7">
      <c r="A69" s="13" t="s">
        <v>79</v>
      </c>
      <c r="B69" s="13"/>
      <c r="C69" s="16">
        <f>SUM(C5:C68)</f>
        <v>3681.83</v>
      </c>
      <c r="D69" s="16"/>
      <c r="E69" s="17">
        <f>SUM(E5:E68)</f>
        <v>716.42</v>
      </c>
      <c r="F69" s="16"/>
      <c r="G69" s="17">
        <f>SUM(G5:G68)</f>
        <v>4398.25</v>
      </c>
    </row>
  </sheetData>
  <sortState ref="B45:C50">
    <sortCondition ref="B45"/>
  </sortState>
  <mergeCells count="9">
    <mergeCell ref="A3:G3"/>
    <mergeCell ref="A69:B69"/>
    <mergeCell ref="A5:A38"/>
    <mergeCell ref="A39:A44"/>
    <mergeCell ref="A45:A50"/>
    <mergeCell ref="A51:A56"/>
    <mergeCell ref="A57:A62"/>
    <mergeCell ref="A63:A68"/>
    <mergeCell ref="A1:G2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逆刘而上</cp:lastModifiedBy>
  <dcterms:created xsi:type="dcterms:W3CDTF">2016-03-08T21:12:00Z</dcterms:created>
  <dcterms:modified xsi:type="dcterms:W3CDTF">2023-12-20T03:29:03Z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9BA8A1060EA544CD969764979D2D002F_12</vt:lpwstr>
  </property>
</Properties>
</file>