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firstSheet="2" activeTab="2"/>
  </bookViews>
  <sheets>
    <sheet name="石家庄" sheetId="2" state="hidden" r:id="rId1"/>
    <sheet name="保定" sheetId="1" state="hidden" r:id="rId2"/>
    <sheet name="Sheet1" sheetId="9" r:id="rId3"/>
    <sheet name="邯郸" sheetId="4" state="hidden" r:id="rId4"/>
    <sheet name="沧州" sheetId="5" state="hidden" r:id="rId5"/>
    <sheet name="衡水" sheetId="6" state="hidden" r:id="rId6"/>
    <sheet name="雄安" sheetId="7" state="hidden" r:id="rId7"/>
  </sheets>
  <definedNames>
    <definedName name="_xlnm._FilterDatabase" localSheetId="1" hidden="1">保定!$A$1:$N$331</definedName>
    <definedName name="_xlnm._FilterDatabase" localSheetId="4" hidden="1">沧州!$A$3:$N$203</definedName>
    <definedName name="_xlnm._FilterDatabase" localSheetId="3" hidden="1">邯郸!$1:$242</definedName>
    <definedName name="_xlnm._FilterDatabase" localSheetId="5" hidden="1">衡水!$A$3:$XEJ$194</definedName>
    <definedName name="_xlnm._FilterDatabase" localSheetId="0" hidden="1">石家庄!$A$3:$WWX$302</definedName>
  </definedNames>
  <calcPr calcId="144525"/>
</workbook>
</file>

<file path=xl/sharedStrings.xml><?xml version="1.0" encoding="utf-8"?>
<sst xmlns="http://schemas.openxmlformats.org/spreadsheetml/2006/main" count="2680">
  <si>
    <t>单位：兆瓦</t>
  </si>
  <si>
    <t>序号</t>
  </si>
  <si>
    <t>220千伏千伏变电站供电区</t>
  </si>
  <si>
    <t>所属县域</t>
  </si>
  <si>
    <t>计算逻辑</t>
  </si>
  <si>
    <t>2023年1-3月最小负荷（MW）</t>
  </si>
  <si>
    <t>2022年1-3月最小负荷（MW）</t>
  </si>
  <si>
    <t>2022年全年最小负荷（MW）</t>
  </si>
  <si>
    <t>截至2023年3月已接入分布式光伏（MW）</t>
  </si>
  <si>
    <t>截至2023年3月在途工单（MW）</t>
  </si>
  <si>
    <t>2023年二季度剩余可开放容量（MW）(计算可参考柳林）</t>
  </si>
  <si>
    <r>
      <rPr>
        <b/>
        <sz val="12"/>
        <rFont val="宋体"/>
        <charset val="134"/>
      </rPr>
      <t>乡镇</t>
    </r>
    <r>
      <rPr>
        <b/>
        <sz val="12"/>
        <rFont val="Times New Roman"/>
        <charset val="134"/>
      </rPr>
      <t>/</t>
    </r>
    <r>
      <rPr>
        <b/>
        <sz val="12"/>
        <rFont val="宋体"/>
        <charset val="134"/>
      </rPr>
      <t>街道</t>
    </r>
  </si>
  <si>
    <t>各乡镇可开放容量</t>
  </si>
  <si>
    <t>所带村/街道</t>
  </si>
  <si>
    <r>
      <rPr>
        <b/>
        <sz val="12"/>
        <rFont val="宋体"/>
        <charset val="134"/>
      </rPr>
      <t>县区总计</t>
    </r>
    <r>
      <rPr>
        <b/>
        <sz val="12"/>
        <color rgb="FFFF0000"/>
        <rFont val="宋体"/>
        <charset val="134"/>
      </rPr>
      <t>（注意本列的求和公式采用sumif公式（像新华区一样），即仅对县域内大于等于0的变电站进行求和，避免某些变电站可开放容量为负值，在对所有变电站进行sum公式简单求和后，导致县域总开放容量减少）</t>
    </r>
  </si>
  <si>
    <t>该站2022年最小负荷出现月份与2021年最小负荷出现月份不同的原因分析</t>
  </si>
  <si>
    <t>备注</t>
  </si>
  <si>
    <r>
      <rPr>
        <sz val="12"/>
        <color theme="1"/>
        <rFont val="宋体"/>
        <charset val="134"/>
      </rPr>
      <t>桥西</t>
    </r>
    <r>
      <rPr>
        <sz val="12"/>
        <rFont val="Times New Roman"/>
        <charset val="134"/>
      </rPr>
      <t>220kV</t>
    </r>
    <r>
      <rPr>
        <sz val="12"/>
        <color theme="1"/>
        <rFont val="宋体"/>
        <charset val="134"/>
      </rPr>
      <t>变电站</t>
    </r>
  </si>
  <si>
    <t>新华区</t>
  </si>
  <si>
    <t>参照计算方法说明，填写逻辑1或逻辑2。
此列可使用公式=if(F3&gt;G3,"逻辑1","逻辑2")</t>
  </si>
  <si>
    <r>
      <rPr>
        <sz val="12"/>
        <rFont val="宋体"/>
        <charset val="134"/>
      </rPr>
      <t>如果</t>
    </r>
    <r>
      <rPr>
        <sz val="12"/>
        <rFont val="Times New Roman"/>
        <charset val="134"/>
      </rPr>
      <t>D</t>
    </r>
    <r>
      <rPr>
        <sz val="12"/>
        <rFont val="宋体"/>
        <charset val="134"/>
      </rPr>
      <t>列为逻辑</t>
    </r>
    <r>
      <rPr>
        <sz val="12"/>
        <rFont val="Times New Roman"/>
        <charset val="134"/>
      </rPr>
      <t>1</t>
    </r>
    <r>
      <rPr>
        <sz val="12"/>
        <rFont val="宋体"/>
        <charset val="134"/>
      </rPr>
      <t>，那此处为“</t>
    </r>
    <r>
      <rPr>
        <sz val="12"/>
        <rFont val="Times New Roman"/>
        <charset val="134"/>
      </rPr>
      <t>E</t>
    </r>
    <r>
      <rPr>
        <sz val="12"/>
        <rFont val="宋体"/>
        <charset val="134"/>
      </rPr>
      <t>列-</t>
    </r>
    <r>
      <rPr>
        <sz val="12"/>
        <rFont val="Times New Roman"/>
        <charset val="134"/>
      </rPr>
      <t>F</t>
    </r>
    <r>
      <rPr>
        <sz val="12"/>
        <rFont val="宋体"/>
        <charset val="134"/>
      </rPr>
      <t>列+</t>
    </r>
    <r>
      <rPr>
        <sz val="12"/>
        <rFont val="Times New Roman"/>
        <charset val="134"/>
      </rPr>
      <t>G</t>
    </r>
    <r>
      <rPr>
        <sz val="12"/>
        <rFont val="宋体"/>
        <charset val="134"/>
      </rPr>
      <t>列-</t>
    </r>
    <r>
      <rPr>
        <sz val="12"/>
        <rFont val="Times New Roman"/>
        <charset val="134"/>
      </rPr>
      <t>I</t>
    </r>
    <r>
      <rPr>
        <sz val="12"/>
        <rFont val="宋体"/>
        <charset val="134"/>
      </rPr>
      <t>列；
如果</t>
    </r>
    <r>
      <rPr>
        <sz val="12"/>
        <rFont val="Times New Roman"/>
        <charset val="134"/>
      </rPr>
      <t>D</t>
    </r>
    <r>
      <rPr>
        <sz val="12"/>
        <rFont val="宋体"/>
        <charset val="134"/>
      </rPr>
      <t>列为逻辑2，那此处为“</t>
    </r>
    <r>
      <rPr>
        <sz val="12"/>
        <rFont val="Times New Roman"/>
        <charset val="134"/>
      </rPr>
      <t>E</t>
    </r>
    <r>
      <rPr>
        <sz val="12"/>
        <rFont val="宋体"/>
        <charset val="134"/>
      </rPr>
      <t>列-</t>
    </r>
    <r>
      <rPr>
        <sz val="12"/>
        <rFont val="Times New Roman"/>
        <charset val="134"/>
      </rPr>
      <t>I</t>
    </r>
    <r>
      <rPr>
        <sz val="12"/>
        <rFont val="宋体"/>
        <charset val="134"/>
      </rPr>
      <t>列”。</t>
    </r>
    <r>
      <rPr>
        <sz val="12"/>
        <rFont val="Times New Roman"/>
        <charset val="134"/>
      </rPr>
      <t xml:space="preserve">
</t>
    </r>
    <r>
      <rPr>
        <sz val="12"/>
        <rFont val="宋体"/>
        <charset val="134"/>
      </rPr>
      <t>综上，此列可使用公式=</t>
    </r>
    <r>
      <rPr>
        <sz val="12"/>
        <rFont val="Times New Roman"/>
        <charset val="134"/>
      </rPr>
      <t>if(D3="</t>
    </r>
    <r>
      <rPr>
        <sz val="12"/>
        <rFont val="宋体"/>
        <charset val="134"/>
      </rPr>
      <t>逻辑1”，</t>
    </r>
    <r>
      <rPr>
        <sz val="12"/>
        <rFont val="Times New Roman"/>
        <charset val="134"/>
      </rPr>
      <t>E3-F3+G3-I3,E3-I3)</t>
    </r>
  </si>
  <si>
    <t>革新街道</t>
  </si>
  <si>
    <t>市委西院社区、革新街社区、泰华街社区、水源街社区、泰安社区、天骄社区</t>
  </si>
  <si>
    <t>分析2022年最小负荷出现月份与2021年最小负荷出现月份不同的原因，若相同，则填写“相同”</t>
  </si>
  <si>
    <t>若个别站确实不适用提供的计算方法，或最小负荷数据、可开放容量数据有误，需进行调整，或采用现在的计算方法计算后，结果偏离实际，需单独讨论后人为修正结果的，需在备注列填写说明，并和陈宇说明相关情况</t>
  </si>
  <si>
    <t>西苑街道</t>
  </si>
  <si>
    <t>新合街社区、虹光街社区、校园社区、国泰街社区、广源路社区、西苑社区、西焦北路社区</t>
  </si>
  <si>
    <t>验证</t>
  </si>
  <si>
    <r>
      <rPr>
        <sz val="12"/>
        <color theme="1"/>
        <rFont val="宋体"/>
        <charset val="134"/>
      </rPr>
      <t>柳林</t>
    </r>
    <r>
      <rPr>
        <sz val="12"/>
        <rFont val="Times New Roman"/>
        <charset val="134"/>
      </rPr>
      <t>220kV</t>
    </r>
    <r>
      <rPr>
        <sz val="12"/>
        <color theme="1"/>
        <rFont val="宋体"/>
        <charset val="134"/>
      </rPr>
      <t>变电站</t>
    </r>
  </si>
  <si>
    <t>天苑街道</t>
  </si>
  <si>
    <t>天河社区、天苑社区、航安社区、弘石社区、东三庄村</t>
  </si>
  <si>
    <t>大郭街道</t>
  </si>
  <si>
    <t>大郭社区、岳村社区、康庄社区、于底社区、飞机场社区、依水社区、秀河家园社区、嘉宇社区、大马村</t>
  </si>
  <si>
    <t>新华路街道</t>
  </si>
  <si>
    <t>北后社区、宁安小区社区、清真寺街社区、大厂街社区</t>
  </si>
  <si>
    <t>合作路街道</t>
  </si>
  <si>
    <t>北站社区、电大街社区、合作社区、北合街社区、朝阳社区、北焦社区、友和社区</t>
  </si>
  <si>
    <t>北苑街道</t>
  </si>
  <si>
    <t>钟南路社区、翔翼路社区、变电街社区、西三庄街社区、钟家庄社区</t>
  </si>
  <si>
    <t>杜北街道</t>
  </si>
  <si>
    <t>乾园社区、纳帕溪谷社区、经贸社区、学府路社区、前杜北村、后杜北村、陈村村、上京村、西营村、东营村、南高基村</t>
  </si>
  <si>
    <t>宁安街道</t>
  </si>
  <si>
    <t>九中街社区、宁安路社区、兴凯路社区、北新街社区、市庄路社区、和平西路社区、军械学院社区</t>
  </si>
  <si>
    <t>联盟街道</t>
  </si>
  <si>
    <t>万信社区、滨湖社区、高柱一社区、高柱二社区、联强一社区、联强二社区、联盟社区、文苑社区、香格里社区、高柱社区</t>
  </si>
  <si>
    <t>赵陵铺路街道</t>
  </si>
  <si>
    <t>世纪康城社区、苏秀苑社区、赵一街社区、党家庄社区、前太保社区、北郡社区、星河御城社区、赵一街新区社区、新苑社区、赵三街社区、后太保社区、阳光社区、太保路社区、上河原著社区</t>
  </si>
  <si>
    <t>赵佗路街道</t>
  </si>
  <si>
    <t>紫庭红星社区、燕都金地城社区、鑫城社区、明珠花苑社区、天域嘉园社区、北环路社区、赵二街村</t>
  </si>
  <si>
    <t>东焦街道</t>
  </si>
  <si>
    <t>中华绿园社区、永泰街社区、路宿舍社区、红军大街社区、永泰中街社区、中华北大街社区、市庄社区</t>
  </si>
  <si>
    <t>石岗街道</t>
  </si>
  <si>
    <t>柏南一社区、柏南二社区、红星街社区、农机街社区、飞机公司社区、柏林一社区、柏林二社区、柏林庄社区</t>
  </si>
  <si>
    <t>西三庄街道</t>
  </si>
  <si>
    <t>尚水苑社区、西三庄社区、浩林苑社区、健和社区、汇君城社区、天锦社区、大安舍村、小安舍村、田家庄村</t>
  </si>
  <si>
    <t>桥西区</t>
  </si>
  <si>
    <t>东里街道</t>
  </si>
  <si>
    <t>仓红社区、草场街社区、电业局师范街社区、铁苑社区、缔景社区、警苑社区、开达社区、珍集社区、恒大社区</t>
  </si>
  <si>
    <t>友谊街道</t>
  </si>
  <si>
    <t>五十四所、社区谊北社区、精英路社区、富华社区、西里社区、谊安社区</t>
  </si>
  <si>
    <t>西里街道</t>
  </si>
  <si>
    <t>时光街社区、西雅社区、上安电厂社区、城角庄社区、北杜社区、建国社区、金竹街社区、谊联街社区、安惠社区、君晓社区、梦溪园社区、尚品社区</t>
  </si>
  <si>
    <t>彭后街道</t>
  </si>
  <si>
    <t>彭村社区、棉七社区、平北社区、平南社区、范东社区、元村社区、元南社区</t>
  </si>
  <si>
    <t>汇通街道</t>
  </si>
  <si>
    <t>东三教社区、东平小区社区、平安小区南社区、留村社区、塔坛社区、汇祥社区、新源社区</t>
  </si>
  <si>
    <t>中山街道</t>
  </si>
  <si>
    <t>宁远街社区、南小街社区、民族路社区、永安街社区</t>
  </si>
  <si>
    <t>红旗街道</t>
  </si>
  <si>
    <t>新石南路第社区、新石南路第二社区、石风路社区、滨河社区、旭城社区、汇丰路社区、汇宁街社区、宫尹社区、丰和苑社区、汇圆街社区、汇文街社区、宫家庄村、十里尹村、东五里村西五里村</t>
  </si>
  <si>
    <t>振头街道</t>
  </si>
  <si>
    <r>
      <rPr>
        <sz val="12"/>
        <color theme="1"/>
        <rFont val="等线"/>
        <charset val="134"/>
        <scheme val="minor"/>
      </rPr>
      <t>振头</t>
    </r>
    <r>
      <rPr>
        <sz val="12"/>
        <rFont val="Times New Roman"/>
        <charset val="134"/>
      </rPr>
      <t>—</t>
    </r>
    <r>
      <rPr>
        <sz val="12"/>
        <color theme="1"/>
        <rFont val="等线"/>
        <charset val="134"/>
        <scheme val="minor"/>
      </rPr>
      <t>街社区、振头二街社区、振头三街社区、振头四街社区、振五社区、卓达科苑社区、志诚社区、瓯景园社区、玉成社区、翰林社区、西岗头村、玉村村、东良厢村</t>
    </r>
  </si>
  <si>
    <t>东风街道</t>
  </si>
  <si>
    <t>东风路南社区、东风路北社区、建胜路社区、槐中路社区、槐北路社区</t>
  </si>
  <si>
    <t>南长街道</t>
  </si>
  <si>
    <t>保晋南街社区、槐玄西路社区、农建街社区、经八条社区、仓北社区、中南社区、电业局南院社区、省建行社区、仓南社区</t>
  </si>
  <si>
    <t>新石街道</t>
  </si>
  <si>
    <t>南二环社区、广平社区、中苑社区、西三教社区、新石第一社区、新石第二社区、春江花月社区、汇明路社区、祥云国际社区、新石第三社区</t>
  </si>
  <si>
    <t>留营街道</t>
  </si>
  <si>
    <t>东简良社区、开泰街社区、留营社区、留营乡直社区、南简良村、西简良村、石桥村</t>
  </si>
  <si>
    <t>东华街道</t>
  </si>
  <si>
    <t>东华路社区、电报局街社区、裕光社区、东马路社区、煤市路社区</t>
  </si>
  <si>
    <t>维明街道</t>
  </si>
  <si>
    <t>师范街社区、中华南大街社区、维明南大街社区、泰华街社区、华西路社区、自强路社区、水产西街社区</t>
  </si>
  <si>
    <t>苑东街道</t>
  </si>
  <si>
    <t>中山西路社区、六六二六七部队社区、陆军指挥学院社区、三五零二厂社区、华北柴油机厂社区、三五一四社区、吉恒社区裕新社区、石家庄机械化步兵学院社区、苑西街社区、大谈村、小谈村、瓮村村</t>
  </si>
  <si>
    <t>长兴街道</t>
  </si>
  <si>
    <t>西王社区、南郭社区、景祥社区、西兴社区、石获南路社区、孔寨村、张营村</t>
  </si>
  <si>
    <t>休门街道</t>
  </si>
  <si>
    <t>休门西街社区、休门东街社区、四中路西社区、四中路东社区、休门街社区</t>
  </si>
  <si>
    <r>
      <rPr>
        <sz val="12"/>
        <rFont val="宋体"/>
        <charset val="134"/>
      </rPr>
      <t>民生</t>
    </r>
    <r>
      <rPr>
        <sz val="12"/>
        <rFont val="Times New Roman"/>
        <charset val="134"/>
      </rPr>
      <t>220kV变电站</t>
    </r>
  </si>
  <si>
    <t xml:space="preserve">裕华区
</t>
  </si>
  <si>
    <r>
      <rPr>
        <sz val="12"/>
        <rFont val="宋体"/>
        <charset val="134"/>
      </rPr>
      <t>裕兴街道</t>
    </r>
  </si>
  <si>
    <t>八五零社区、东王社区、华兴小区社区、南王社区、裕翔园社区、东方明珠社区、海德园社区、誉天下社区等。</t>
  </si>
  <si>
    <r>
      <rPr>
        <sz val="12"/>
        <rFont val="宋体"/>
        <charset val="134"/>
      </rPr>
      <t>槐底街道</t>
    </r>
  </si>
  <si>
    <r>
      <rPr>
        <sz val="12"/>
        <rFont val="宋体"/>
        <charset val="134"/>
      </rPr>
      <t>兴苑街社区、电业第</t>
    </r>
    <r>
      <rPr>
        <sz val="12"/>
        <rFont val="Times New Roman"/>
        <charset val="134"/>
      </rPr>
      <t>—</t>
    </r>
    <r>
      <rPr>
        <sz val="12"/>
        <rFont val="宋体"/>
        <charset val="134"/>
      </rPr>
      <t>社区、电业第二社区、槐南路社区、育才街社区、石府社区、石门社区、世纪花园社区、燕港新村社区、富强电力社区、桃底社区、尖岭社区、万达社区等。</t>
    </r>
  </si>
  <si>
    <r>
      <rPr>
        <sz val="12"/>
        <rFont val="宋体"/>
        <charset val="134"/>
      </rPr>
      <t>裕华路街道</t>
    </r>
  </si>
  <si>
    <t>青园街第一社区、青园街第二社区、青园街第三社区、青园街第四社区、青园小区社区、东风路社区、建南社区、东兴社区、富强西区社区等。</t>
  </si>
  <si>
    <r>
      <rPr>
        <sz val="12"/>
        <rFont val="宋体"/>
        <charset val="134"/>
      </rPr>
      <t>东苑街道</t>
    </r>
  </si>
  <si>
    <t>裕东小区、第一社区、裕东小区、第二社区、桃北路第一社区、被北路第二社区、十二化建社区、尖岭小区社区、槐东社区、建华大街第一社区、建华大街第二社区、东苑社区、方北社区、长荣社区、国际城社区、方北第二社区等。</t>
  </si>
  <si>
    <r>
      <rPr>
        <sz val="12"/>
        <rFont val="宋体"/>
        <charset val="134"/>
      </rPr>
      <t>仓丰</t>
    </r>
    <r>
      <rPr>
        <sz val="12"/>
        <rFont val="Times New Roman"/>
        <charset val="134"/>
      </rPr>
      <t>20kV</t>
    </r>
    <r>
      <rPr>
        <sz val="12"/>
        <rFont val="宋体"/>
        <charset val="134"/>
      </rPr>
      <t>变电站</t>
    </r>
  </si>
  <si>
    <r>
      <rPr>
        <sz val="12"/>
        <rFont val="宋体"/>
        <charset val="134"/>
      </rPr>
      <t>裕强街道</t>
    </r>
  </si>
  <si>
    <t>卓达花园社区、神兴小区社区、宋村社区、位同社区、三教堂社区、新天地社区、雅清社区、国大全城社区、友苑社区、东方绿洲社区、众美绿都社区等。</t>
  </si>
  <si>
    <r>
      <rPr>
        <sz val="12"/>
        <rFont val="宋体"/>
        <charset val="134"/>
      </rPr>
      <t>裕东街道</t>
    </r>
  </si>
  <si>
    <t>金马小区第一社区、金马小区第二社区、金马小区第三社区、金马小区第四社区、金马小区第五社区、银通第一社区、银通第二社区、二十里铺社区、大马社区、小马社区、东文社区、九里庭院社区、彩虹源社区、美景东方社区、金域蓝湾社区、藏龙福地社区、西美社区、建投十号院社区等。</t>
  </si>
  <si>
    <r>
      <rPr>
        <sz val="12"/>
        <rFont val="宋体"/>
        <charset val="134"/>
      </rPr>
      <t>许营</t>
    </r>
    <r>
      <rPr>
        <sz val="12"/>
        <rFont val="Times New Roman"/>
        <charset val="134"/>
      </rPr>
      <t>220kV</t>
    </r>
    <r>
      <rPr>
        <sz val="12"/>
        <rFont val="宋体"/>
        <charset val="134"/>
      </rPr>
      <t>变电站</t>
    </r>
  </si>
  <si>
    <r>
      <rPr>
        <sz val="12"/>
        <rFont val="宋体"/>
        <charset val="134"/>
      </rPr>
      <t>建通街道</t>
    </r>
  </si>
  <si>
    <t>仓兴街社区、孙村社区、塔冢社区、青南社区、汇通路社区、碧水青园社区、绿家小区社区、盛邦花园社区等。</t>
  </si>
  <si>
    <r>
      <rPr>
        <sz val="12"/>
        <rFont val="宋体"/>
        <charset val="134"/>
      </rPr>
      <t>建华南街道</t>
    </r>
  </si>
  <si>
    <t>南焦社区、赵卜口社区、海天阳光园社区、凤凰社区、润园社区、美苑社区等。</t>
  </si>
  <si>
    <r>
      <rPr>
        <sz val="12"/>
        <rFont val="宋体"/>
        <charset val="134"/>
      </rPr>
      <t>裕翔街道</t>
    </r>
  </si>
  <si>
    <t>南栗社区、仓丰路社区、文河社区、南位村等。</t>
  </si>
  <si>
    <r>
      <rPr>
        <sz val="12"/>
        <rFont val="宋体"/>
        <charset val="134"/>
      </rPr>
      <t>方村镇</t>
    </r>
  </si>
  <si>
    <t>第一社区、第二社区、南岭小区社区、众美城社区、恒大雅苑社区、台上村、东京北村、西京北村、方村村、贾村村等。</t>
  </si>
  <si>
    <t>韩通220kV变电站</t>
  </si>
  <si>
    <t>经济开发区</t>
  </si>
  <si>
    <t>郄马镇</t>
  </si>
  <si>
    <t>南郄马村、北郄马村、刘家庄村、东羊市村、东佐村、信家庄村、段干村、宋北村、任家庄村等。</t>
  </si>
  <si>
    <t>宋营镇</t>
  </si>
  <si>
    <t>八方、韩通、宋营、南豆、北豆、东仰陵、西仰陵、中仰陵、南辛庄等。</t>
  </si>
  <si>
    <t>太行街道</t>
  </si>
  <si>
    <t>太行嘉苑社区、北庄村、郝家营村、南庄村、大西帐村、小西帐村</t>
  </si>
  <si>
    <t>石化220kV变电站</t>
  </si>
  <si>
    <t>石家庄经济技术开发区</t>
  </si>
  <si>
    <t>良村、北邑、北席、西马村南街、西马村北街、内族、塔元庄、南席等。</t>
  </si>
  <si>
    <t>丘头镇</t>
  </si>
  <si>
    <t>丘头、北乐乡、南乐乡、丽阳、靳庄、徐村、曹家庄、周家庄、堤上、东宽亭、西宽亭、桥板、童家庄等。</t>
  </si>
  <si>
    <t>留村220kV变电站</t>
  </si>
  <si>
    <t>长江街道</t>
  </si>
  <si>
    <t>留村、小岗上、周通三个行政村和赵村、星辰花园、水榭花都、珠峰国际花园社区、同祥城、长九花园社区、想象国际社区、润丰盛世家园社区和花香漫城。</t>
  </si>
  <si>
    <t>古城220kV变电站</t>
  </si>
  <si>
    <t>长安区</t>
  </si>
  <si>
    <t>古城镇</t>
  </si>
  <si>
    <t>流新增、柳林铺、西古城、东古城、北高营等</t>
  </si>
  <si>
    <r>
      <rPr>
        <sz val="12"/>
        <color theme="1"/>
        <rFont val="宋体"/>
        <charset val="134"/>
      </rPr>
      <t>兆通</t>
    </r>
    <r>
      <rPr>
        <sz val="12"/>
        <rFont val="Times New Roman"/>
        <charset val="134"/>
      </rPr>
      <t>220kV</t>
    </r>
    <r>
      <rPr>
        <sz val="12"/>
        <color theme="1"/>
        <rFont val="宋体"/>
        <charset val="134"/>
      </rPr>
      <t>变电站</t>
    </r>
  </si>
  <si>
    <t>建北街道</t>
  </si>
  <si>
    <r>
      <rPr>
        <sz val="12"/>
        <color theme="1"/>
        <rFont val="等线"/>
        <charset val="134"/>
        <scheme val="minor"/>
      </rPr>
      <t>棉</t>
    </r>
    <r>
      <rPr>
        <sz val="12"/>
        <rFont val="Times New Roman"/>
        <charset val="134"/>
      </rPr>
      <t>—</t>
    </r>
    <r>
      <rPr>
        <sz val="12"/>
        <color theme="1"/>
        <rFont val="等线"/>
        <charset val="134"/>
        <scheme val="minor"/>
      </rPr>
      <t>社区、光华路社区、八家庄社区、花园社区、谈西社区、谈后社区、新浩城社区、国赫红珊湾社区、盛世春天社区</t>
    </r>
  </si>
  <si>
    <t>青园街道</t>
  </si>
  <si>
    <t>广电社区、东玄社区、谈阁社区、范华社区、棉二东社区、棉二西社区</t>
  </si>
  <si>
    <t>广安街道</t>
  </si>
  <si>
    <r>
      <rPr>
        <sz val="12"/>
        <color theme="1"/>
        <rFont val="等线"/>
        <charset val="134"/>
        <scheme val="minor"/>
      </rPr>
      <t>广合社区、东大街社区、师大社区、</t>
    </r>
    <r>
      <rPr>
        <sz val="12"/>
        <rFont val="Times New Roman"/>
        <charset val="134"/>
      </rPr>
      <t>—</t>
    </r>
    <r>
      <rPr>
        <sz val="12"/>
        <color theme="1"/>
        <rFont val="等线"/>
        <charset val="134"/>
        <scheme val="minor"/>
      </rPr>
      <t>印社区、棉四社区、棉三社区、名门华都社区、冠诚苑社区</t>
    </r>
  </si>
  <si>
    <t>育才街道</t>
  </si>
  <si>
    <t>药东社区、华药一区社区、谈北社区、二化社区、跃西社区、医大联合社区、谈南社区、裕形社区、华清社区、碧景园社区</t>
  </si>
  <si>
    <t>跃进街道</t>
  </si>
  <si>
    <t>和平路社区、翟东社区、金建社区、炼油厂社区、瑞国花园社区、建华北大街社区、书香尊园社区、简筑家园社区、盛世长安社区、和平时光社区、和华家园社区</t>
  </si>
  <si>
    <t>河东街道</t>
  </si>
  <si>
    <t>河纺街社区、建华第一社区、建华第三社区、建华第二社区、翟营大街社区、建华第四社区、谈固小区、第一社区、谈固小区、第二社区、建明南路社区、煤机街社区、星河盛世社区、金色里程社区</t>
  </si>
  <si>
    <t>长丰街道</t>
  </si>
  <si>
    <t>沿西街社区、运河桥社区、北方社区、沿东社区、长丰联合社区、沿丰社区、康磬雅苑社区、亚龙社区、北翟营社区、南翟营社区、土贤庄社区、建华家园社区、仁华家园社区、谈安社区、北城国际社区、保利花园第一社区、紫晶悦城第一社区、永乐沁园社区、悦城第二社区、保利花园第二社区</t>
  </si>
  <si>
    <t>谈固街道</t>
  </si>
  <si>
    <r>
      <rPr>
        <sz val="12"/>
        <color theme="1"/>
        <rFont val="等线"/>
        <charset val="134"/>
        <scheme val="minor"/>
      </rPr>
      <t>谈固社区、建明小区第一社区、建明小区第二社区、焦化厂社区、银龙小区第一社区、银龙小区第二社区、白佛社区、长东联合社区、华宸怡园社区、龚尚嘉苑社区、瑞景华庭社区、金嘉园社区、嘉和城社区、瑞城</t>
    </r>
    <r>
      <rPr>
        <sz val="12"/>
        <rFont val="Times New Roman"/>
        <charset val="134"/>
      </rPr>
      <t>―</t>
    </r>
    <r>
      <rPr>
        <sz val="12"/>
        <color theme="1"/>
        <rFont val="等线"/>
        <charset val="134"/>
        <scheme val="minor"/>
      </rPr>
      <t>社区、瑞城二社区、白佛村</t>
    </r>
  </si>
  <si>
    <t>中山东路街道</t>
  </si>
  <si>
    <t>栗康街南社区、中山东路十五条社区、兴东街北社区、省四院社区、长征街西社区、长征街东社区</t>
  </si>
  <si>
    <t>阜康街道</t>
  </si>
  <si>
    <t>胜利北街第二社区、栗胜路社区、胜利北街第一社区、粟新小区社区、工人街社区、自由港社区、翡翠家园社区、华庭社区</t>
  </si>
  <si>
    <t>建安街道</t>
  </si>
  <si>
    <r>
      <rPr>
        <sz val="12"/>
        <color theme="1"/>
        <rFont val="等线"/>
        <charset val="134"/>
        <scheme val="minor"/>
      </rPr>
      <t>建安路社区、华平社区、光华社区、华新路社区、棉</t>
    </r>
    <r>
      <rPr>
        <sz val="12"/>
        <rFont val="Times New Roman"/>
        <charset val="134"/>
      </rPr>
      <t>—</t>
    </r>
    <r>
      <rPr>
        <sz val="12"/>
        <color theme="1"/>
        <rFont val="等线"/>
        <charset val="134"/>
        <scheme val="minor"/>
      </rPr>
      <t>社区、棉五社区、荣景园社区</t>
    </r>
  </si>
  <si>
    <t>胜北街道</t>
  </si>
  <si>
    <t>顺柳巷社区、义堂小区社区、石纺路第一社区、石纺路第二社区、义堂社区、吴家庄社区、北二环西社区、北二环东社区、东柳路社区、四水厂路社区、义东社区</t>
  </si>
  <si>
    <t>西兆通镇</t>
  </si>
  <si>
    <t>十里铺社区、南石家庄社区、凌透社区、西兆通社区、东杜庄社区、店上村、西庄屯村、西庄村、东庄村、西塔口村、东兆通村</t>
  </si>
  <si>
    <t>南村镇</t>
  </si>
  <si>
    <t>大丰屯社区、南村社区、董家庄社区、吴家营社区、南五女社区、东五女社区、小屯社区、中塔口社区、侯帐社区、北中奉社区、南杨庄社区、南中奉社区、东塔口社区、北五女村</t>
  </si>
  <si>
    <t>高营镇</t>
  </si>
  <si>
    <t>高营联合社区、都市新城社区、东古城社区、西古城社区、南高营社区、北高营社区、翰唐城社区</t>
  </si>
  <si>
    <t>桃园镇</t>
  </si>
  <si>
    <t>桃园社区、柳辛庄社区、庄窠社区、红旗社区、镇直社区、柳林铺社区、学府路联合社区、柳董庄社区、肖家营联合社区、陈章联合社区</t>
  </si>
  <si>
    <r>
      <rPr>
        <sz val="12"/>
        <color theme="1"/>
        <rFont val="宋体"/>
        <charset val="134"/>
      </rPr>
      <t>马村</t>
    </r>
    <r>
      <rPr>
        <sz val="12"/>
        <rFont val="Times New Roman"/>
        <charset val="134"/>
      </rPr>
      <t>220kV</t>
    </r>
    <r>
      <rPr>
        <sz val="12"/>
        <color theme="1"/>
        <rFont val="宋体"/>
        <charset val="134"/>
      </rPr>
      <t>变电站</t>
    </r>
  </si>
  <si>
    <t>赞皇县</t>
  </si>
  <si>
    <t>赞皇镇</t>
  </si>
  <si>
    <t>东街村、南街村、西街村、北街村、南关村、见守村、东石家庄村、南沟村、北沟村、冯家庄村、南羊角村、北羊角村、曲江村、上王小峪村、下王小峪村、胡家庄村、饶羊村、东白草坪村、花林村、孙庄村、西高村、东高村、宅里村、延康村、玉迁村。</t>
  </si>
  <si>
    <t>院头镇</t>
  </si>
  <si>
    <t>院头村、西会村、口头村、南峪村、曹家庄村、河东村、赵家庄村、河庄村、吴家庙村、贾沟村、杜家沟村、石路村、叩家庵村、花木村、老师会村、花园村、北花园村、大家峪村、瓦窑村、胡家庵村、上麻村、下麻村、桃帮村、齐家庄村、申峪村、肖家庄村、小石门村、大石门村。</t>
  </si>
  <si>
    <t>南邢郭乡</t>
  </si>
  <si>
    <t>南邢郭村、北邢郭村、赵家庙村、陈村、南马村、北马村、陈家庄村、东王俄村、西王俄村、东郭家庄村、王家洞村、水洼村、白家窑村、东风村。</t>
  </si>
  <si>
    <t>南清河乡</t>
  </si>
  <si>
    <t>郭万井村、武家村、冯家村、嘉应寺村、北清河村、南清河村、回车村、郭庄村、北壕村、南壕村、赵堡村、九龙关村、孤山村、永丰村。</t>
  </si>
  <si>
    <t>西阳泽乡</t>
  </si>
  <si>
    <t>西阳泽村、东阳泽村、南平旺村、北平旺村、南赵峪村、北赵峪村、大河道村、任家洞村、梁家湾村、陡岭村、西郭家庄村、严华寺村、吕庄村、尹庄村、位昌村、武昌村、牛山沟村、柳子沟村、孟家庄村、石碑村、营儿村。</t>
  </si>
  <si>
    <t>黄北坪乡</t>
  </si>
  <si>
    <t>黄北坪村、槐疙瘩村、秦林村、长沙村、松会村、南王家庄村、宋家庄村、东沟村、南张庄村、安家庄村、西石家庄村、了丝坡村、南掌村、石咀头村、玉皇庙村、川房村、枣林村、上段村、下段村、上桃坡村、下桃坡村、上马峪村、中马峪村、下马峪村、东马峪村、西马峪村、西白草坪村。</t>
  </si>
  <si>
    <t>许亭乡</t>
  </si>
  <si>
    <t>许亭村、军营村、岭根底村、倒马村、西陈家庄村、三阵村、尖山村、白城口村、黑石村、北水峪村、四道岩村、朝阳村、都户村、田村、南潘村、北潘村、五里庄村、孟府村、小吕村、黄家沟村、刘家沟村、巡检司村、李家庄村、丁家庄村、清泉村、幸福庄村。</t>
  </si>
  <si>
    <t>嶂石岩乡</t>
  </si>
  <si>
    <t>虎寨口村、野湖泉村、王家坪村、三六沟村、下大凡村、上大凡村、苏家台村、软枣会村、峰石岩村。</t>
  </si>
  <si>
    <t>张楞乡</t>
  </si>
  <si>
    <t>南洼村、北洼村、北王家庄村、张楞村、南章村、杜庄村、葛沟村、上徐乐村、下徐乐村、蒲宏村、北延庄村、南延庄村、泥沟村、行乐村、南竹村、北竹村、西竹村。</t>
  </si>
  <si>
    <t>西龙门乡</t>
  </si>
  <si>
    <r>
      <rPr>
        <sz val="12"/>
        <color theme="1"/>
        <rFont val="等线"/>
        <charset val="134"/>
        <scheme val="minor"/>
      </rPr>
      <t>竹山村、白鹿村、梅家庄村、布古庄村、西江洞村、东江洞村、西龙门村、东龙门村、</t>
    </r>
    <r>
      <rPr>
        <sz val="12"/>
        <rFont val="Times New Roman"/>
        <charset val="134"/>
      </rPr>
      <t xml:space="preserve"> </t>
    </r>
    <r>
      <rPr>
        <sz val="12"/>
        <color theme="1"/>
        <rFont val="等线"/>
        <charset val="134"/>
        <scheme val="minor"/>
      </rPr>
      <t>榆底村、东坛山村、西坛山村、白壁村、南徐乐村、尹家庄村。</t>
    </r>
  </si>
  <si>
    <t>土门乡</t>
  </si>
  <si>
    <t>土门村、千根村、龙堂院村、寺峪村、鲍家滩村、野草湾村、湾子村、北张家庄村、刘家庄村、郝富庄村、南水峪村、大桥庄村、黄连沟村、秦家庄村、高家庄村、郝家庄村、马家庄村。</t>
  </si>
  <si>
    <r>
      <rPr>
        <sz val="12"/>
        <color theme="1"/>
        <rFont val="宋体"/>
        <charset val="134"/>
      </rPr>
      <t>中韩</t>
    </r>
    <r>
      <rPr>
        <sz val="12"/>
        <rFont val="Times New Roman"/>
        <charset val="134"/>
      </rPr>
      <t>220kV</t>
    </r>
    <r>
      <rPr>
        <sz val="12"/>
        <color theme="1"/>
        <rFont val="宋体"/>
        <charset val="134"/>
      </rPr>
      <t>变电站</t>
    </r>
  </si>
  <si>
    <t>高邑县</t>
  </si>
  <si>
    <t>高邑镇</t>
  </si>
  <si>
    <t>东关村、西关村、东南关村、西南关村、北关村、北街村、孙家庄村、五百村、张家庄村、侯家庄村、李家庄村、王家庄村、花园村、南陈庄村、王留村、秦留村、连留村、马留村、寺家庄村、东堤村、西堤村、小留村、大夫庄村、曹留村。</t>
  </si>
  <si>
    <t>大营镇</t>
  </si>
  <si>
    <t>后庄头村、前庄头村、前哨营村、后哨营村、小庄村、高家庄村、河北村、塔张村、东大营村、中大营村、西大一村、西大二村、前坊册村、后坊册村、东邱村、西邱村、南邱村、后怀安村、前怀安村、后王村、前王村、东王村、破塔村、磨房村、东江村。</t>
  </si>
  <si>
    <t>万城乡</t>
  </si>
  <si>
    <t>万城村、城照村、南蒲底村、西蒲底村、东蒲底村、石家庄村、谷兴庄村、董家庄村、田家庄村、东林村、武城村、北焦村、西林村、榆林村、西良庄村、王良庄村、石良庄村、东良庄村、王同庄村、牛家庄村、西马闲村、寺马闲村、东马闲村、西西韩村、东西韩村、东南岩村、西南岩村。</t>
  </si>
  <si>
    <t>中韩乡</t>
  </si>
  <si>
    <t>中韩村、岗头村、马村、赵村、河村、故寺村、徐家庄、北陈庄、西韩庄、东韩庄、里村。</t>
  </si>
  <si>
    <r>
      <rPr>
        <sz val="12"/>
        <rFont val="宋体"/>
        <charset val="134"/>
      </rPr>
      <t>富村镇</t>
    </r>
  </si>
  <si>
    <t>西富村、东富村、辛庄村、仓房村、古城村、营儿村、贾村、南焦村、北渎村、西北营村、东北营村、西张村、东张村、西驿头村、东驿头村、宋家庄村、南塔影村、西塔影村、东塔影村、王家村等。</t>
  </si>
  <si>
    <t>凤城220kV变电站</t>
  </si>
  <si>
    <t>北街村、张家庄村、王留村、连留村、大夫庄村、东南关村、西关村</t>
  </si>
  <si>
    <t>后哨营村、高家庄村、河北村、塔张村、东大营村、东王村、东江村</t>
  </si>
  <si>
    <t>万城村、城照村、西蒲底村、谷兴庄村、北焦村、西良庄村、王同庄村、东马闲村、西南岩村、石良庄村</t>
  </si>
  <si>
    <t>北陈庄</t>
  </si>
  <si>
    <t>富村镇</t>
  </si>
  <si>
    <t>西富村、仓房村、北渎村、西北营村、西张村、东驿头村、东塔影村、王家村、营儿村</t>
  </si>
  <si>
    <r>
      <rPr>
        <sz val="12"/>
        <color theme="1"/>
        <rFont val="宋体"/>
        <charset val="134"/>
      </rPr>
      <t>赵县</t>
    </r>
    <r>
      <rPr>
        <sz val="12"/>
        <rFont val="Times New Roman"/>
        <charset val="134"/>
      </rPr>
      <t>220kV</t>
    </r>
    <r>
      <rPr>
        <sz val="12"/>
        <color theme="1"/>
        <rFont val="宋体"/>
        <charset val="134"/>
      </rPr>
      <t>变电站</t>
    </r>
  </si>
  <si>
    <t>赵县</t>
  </si>
  <si>
    <t>赵州镇</t>
  </si>
  <si>
    <t>北门村、石塔村、西门村、西关村、南门村、县前村、东门村、东关村、官庄村、常洋村、董村、刘家庄村、瓜家庄村、东晏头村、西晏头村、赵家庄村、常家庄村、尉家庄村、傅家湾村、邢村、东卜庄村、西卜庄村、南正村、宋村、大石桥村、固城村、西河村、焦家庄村、眭家营村、封家铺村、潘村、屯子村、傅刘庄村、北白尚村、南白尚村、南杨家庄村、南解家疃村、停住头村、南姚家庄村、南何家庄村、郭村、苏村、大李庄村、小李庄村、南三相村、西朱家庄村。</t>
  </si>
  <si>
    <t>王西章乡</t>
  </si>
  <si>
    <t>王西章村、董西章村、侯召村、屈西章村、南西章村、百户庄村、东纪毫村、西纪毫村、西章铺村、南寺庄村、陈家庄村、东洨洋村、西洨洋村、胡家营村、东湘洋村、西湘洋村。</t>
  </si>
  <si>
    <t>新寨店镇</t>
  </si>
  <si>
    <t>新寨店村、西杨台村、东杨台村、西何庄村、台兴庄村、迎恩铺村、新和村、贾店村、安王村、六市庄村、范村、肖庄村、曹谷疃村、周村、辛店村、豆家庄村、马谷庄村、彭家庄村、北解家疃村、赵庄村、赵刀寺村、马刀寺村、北正村、北三相村、北轮城村。</t>
  </si>
  <si>
    <t>韩村镇</t>
  </si>
  <si>
    <t>韩村、北辛庄村、小吕村、大吕村、苏家疃一村、苏家疃二村、黎村、赵村、泥沟村、北何家庄村、柏家营村、各子一村、各子二村、各子三村、宋城村、大马村、东罗村、西罗村、徐家庄村、李家庄村、北杨家庄村、石家庄村。</t>
  </si>
  <si>
    <t>南柏舍镇</t>
  </si>
  <si>
    <t>南柏舍村、北柏舍村、东柏舍村、李柏舍村、曹柏舍村、安柏舍村、徐家寨村、唐家寨村、北李家疃村、南李家疃一村、南李家疃二村、河西寨村、杨家郭村、王家郭一村、王家郭二村、王家郭三村、郑家郭村、高庄村、俞家岗村、许家郭村。</t>
  </si>
  <si>
    <t>范庄镇</t>
  </si>
  <si>
    <t>范庄村、孝友村、常信营村、南庄村、曹庄村、南花邱村、北花邱村、西花邱村、东张家庄村、杨扈东门村、杨扈西门村、杨扈南门村、杨扈北门村、任庄村、贤门楼一村、贤门楼二村、贤门楼三村、贤门楼四村、解家寨村、大安一村、大安二村、大安三村、大安四村、大安五村、大安六村、秀才营村、小寺庄村、东朱家庄村、前进村、永进村、高峰村、五星村、三中村、健全村、勤劳村、人民村。</t>
  </si>
  <si>
    <t>前大章乡</t>
  </si>
  <si>
    <t>双庙村、城郎村、乡官村、马圈村、齐家庄村、王家庄村、史家庄村、仪停村、商家庄村、永安村、周家庄村、固德村、豆腐庄村、投头庄村、南白庄村、杜家庄村、姚家庄村、西白庄村、四德村、北朱家庄村、冯家庄村、中帐村、安现村、后大章村、前大章村。</t>
  </si>
  <si>
    <t>谢庄乡</t>
  </si>
  <si>
    <t>谢庄村、大东平村、小东平村、大寺庄村、安家庄村、郜家庄村、小郝庄村、大郝庄村、董庄村、圪塔头村、南龙化村、北龙化村、各南村、林子村、常信一村、常信二村、东姚家庄村、北中马村、马庄村、南中马村、田庄村、东王庄村、大马圈村、孙家庄村。</t>
  </si>
  <si>
    <r>
      <rPr>
        <sz val="12"/>
        <color theme="1"/>
        <rFont val="宋体"/>
        <charset val="134"/>
      </rPr>
      <t>王里</t>
    </r>
    <r>
      <rPr>
        <sz val="12"/>
        <rFont val="Times New Roman"/>
        <charset val="134"/>
      </rPr>
      <t>220kV</t>
    </r>
    <r>
      <rPr>
        <sz val="12"/>
        <color theme="1"/>
        <rFont val="宋体"/>
        <charset val="134"/>
      </rPr>
      <t>变电站</t>
    </r>
  </si>
  <si>
    <t>北王里镇</t>
  </si>
  <si>
    <t>沟岸村、何庄村、贾吕村、西王家庄村、付家庄村、吴贾村、南王里村、北王里村、康贾村、马平村、西张家庄村、东章吕村、西章吕村、永兴庄村、后田村、前田村、后营村、前营村、换马营村、大琉璃村、小琉璃村、马村、西正村、烟家宅村、轮城庄村、南轮城村、黄市村。</t>
  </si>
  <si>
    <t>沙河店镇</t>
  </si>
  <si>
    <t>沙河店村、北冯村、野鸡铺村、杨召村、谢家湾村、丁村村、小诰村、西大诰村、东大诰村、大诰铺村、东杨村、西杨村、南南冯村、北南冯村、中冯村、东诰村、东北营村。</t>
  </si>
  <si>
    <t>高村乡</t>
  </si>
  <si>
    <t>高村、南田村、东大章村、西大章村、西辛庄村、南泥河村、北泥河村、西封斯一村、西封斯二村、西封斯三村、东封斯一村、东封斯二村、猛公村、北王村、南王村、北庄村、西江村、白沟驿村、市庄村、东大里寺村、西大里寺村、段村。</t>
  </si>
  <si>
    <r>
      <rPr>
        <sz val="12"/>
        <color theme="1"/>
        <rFont val="宋体"/>
        <charset val="134"/>
      </rPr>
      <t>龙岗</t>
    </r>
    <r>
      <rPr>
        <sz val="12"/>
        <rFont val="Times New Roman"/>
        <charset val="134"/>
      </rPr>
      <t>220kV</t>
    </r>
    <r>
      <rPr>
        <sz val="12"/>
        <color theme="1"/>
        <rFont val="宋体"/>
        <charset val="134"/>
      </rPr>
      <t>变电站</t>
    </r>
  </si>
  <si>
    <t>栾城区</t>
  </si>
  <si>
    <t>栾城镇</t>
  </si>
  <si>
    <t>北关、柴赵、东关、东街、高家庄、韩家庄、胡家寨、焦家庄、刘固庄、马家庄、孟家园、内营、南关、南李村、南五里铺、田家庄、西关、西街、小任家庄、邢家庄、榆林、榆林道、赵李庄、北浪头、北石碑、南柴、南浪头、南石碑、八里庄、大裴村、后彪冢、李家庄、前彪冢、王家庄、北五里铺、西董铺、小裴村、大周、狄家庄、东柴、聂家庄、寺下、小周、朱家庄、张家庄、宋家庄、东不落营、西不落营</t>
  </si>
  <si>
    <t>南高乡</t>
  </si>
  <si>
    <t>北高、崔家营、龙化、南高、南屯、温家庄、西高、徐家营、张家营、鲁家庄、苏辛庄、前庄、西安庄、南安庄、北安庄、南十里铺、南韩家庄、小寺安庄、西宫一村、西宫二村、南宫、岳家庄</t>
  </si>
  <si>
    <t>柳林屯乡</t>
  </si>
  <si>
    <t>北屯、城郎、范台、故意、柳林屯、夏凉、辛李庄、新建、张村、北十里铺、白佛赵村、北长、大任家庄、东牛、岗头村、疙瘩头、河庄、康家庄、东李庄、孟董庄、乔家庄、寺北柴村</t>
  </si>
  <si>
    <t>西营乡</t>
  </si>
  <si>
    <t>北安乐、石板桥、水么头、段家庄、张辛庄、北贾、赵家庄、小代枚、吴辛庄、宿村、西营、东营、吕村、南安乐、周家庄、南贾、黄辛庄、沿村、河西、郭家庄、大孙村、小孙、前小枚、后小枚、吴郭、关家庄、南王庄、龙门、连代枚、王代梅、西郭、前牛、后牛</t>
  </si>
  <si>
    <r>
      <rPr>
        <sz val="12"/>
        <color theme="1"/>
        <rFont val="宋体"/>
        <charset val="134"/>
      </rPr>
      <t>许营</t>
    </r>
    <r>
      <rPr>
        <sz val="12"/>
        <rFont val="Times New Roman"/>
        <charset val="134"/>
      </rPr>
      <t>220kV</t>
    </r>
    <r>
      <rPr>
        <sz val="12"/>
        <color theme="1"/>
        <rFont val="宋体"/>
        <charset val="134"/>
      </rPr>
      <t>变电站</t>
    </r>
  </si>
  <si>
    <t>冶河镇</t>
  </si>
  <si>
    <t>苏邱、乏马、东客、端固庄、南客、南留、寺上、浔阳、北辛庄、程上、大营、东留营、军家营、西留营、冶河、油通</t>
  </si>
  <si>
    <t>窦妪镇</t>
  </si>
  <si>
    <t>窦妪、南牛家庄、北牛家庄、陈朝宇、南赵村、南陈村、彭家庄、汪家庄、北陈村、北赵村、北赵台、南赵台、王村、永安、梅家村、赵庄</t>
  </si>
  <si>
    <t>楼底镇</t>
  </si>
  <si>
    <t>吴家屯、樊家屯、霍家屯、王家屯、夏户庄、段同、于底、北留营、段家营、东许营、西羊市、东尹村、楼底、秦家庄、邵家庄、西许营</t>
  </si>
  <si>
    <r>
      <rPr>
        <sz val="12"/>
        <color theme="1"/>
        <rFont val="宋体"/>
        <charset val="134"/>
      </rPr>
      <t>系井</t>
    </r>
    <r>
      <rPr>
        <sz val="12"/>
        <rFont val="Times New Roman"/>
        <charset val="134"/>
      </rPr>
      <t>220kV</t>
    </r>
    <r>
      <rPr>
        <sz val="12"/>
        <color theme="1"/>
        <rFont val="宋体"/>
        <charset val="134"/>
      </rPr>
      <t>变电站</t>
    </r>
  </si>
  <si>
    <t>藁城区</t>
  </si>
  <si>
    <t>廉州镇</t>
  </si>
  <si>
    <t>北街村、东街村、南街村、城里庄村、梨元庄村、北马村、南马村、系井村、城子村、西刘村、东刘村、石井村、五里庄村、尚书庄村、南墩村、彭家庄村、陈一村、陈二村、陈三村、清流村、中照村、表灵村、北营村、五界村、常家庄村、孟村、西垒下村、东垒下村、塔头村、辛丰村、郭庄村、毛庄村、焦庄村、南尚庄村、北尚庄村。</t>
  </si>
  <si>
    <t>南营镇</t>
  </si>
  <si>
    <t>南营村、顺中村、宜安村、土山村、马坊村、大马庄村、马庄村、王宫村、杨家寨村、朱家寨村、何家庄村、水范寨村。</t>
  </si>
  <si>
    <r>
      <rPr>
        <sz val="12"/>
        <color theme="1"/>
        <rFont val="宋体"/>
        <charset val="134"/>
      </rPr>
      <t>宜安</t>
    </r>
    <r>
      <rPr>
        <sz val="12"/>
        <rFont val="Times New Roman"/>
        <charset val="134"/>
      </rPr>
      <t>220kV</t>
    </r>
    <r>
      <rPr>
        <sz val="12"/>
        <color theme="1"/>
        <rFont val="宋体"/>
        <charset val="134"/>
      </rPr>
      <t>变电站</t>
    </r>
  </si>
  <si>
    <t xml:space="preserve">                                                                                                                                                                                                                                                                                                                                                                                                                                                                                                                                                                                                                                                                                                                                                                                                                                                                                                                                                                                                                                                                                                                                                                                                                                                                                                                                                                                                                                                                                                                                                                                                                                                                                                                                                                                      </t>
  </si>
  <si>
    <t>兴安镇</t>
  </si>
  <si>
    <t>兴安村、贾村、正公村、武家庄村、陈村、赵家庄村、苍德村、织锦村、张村北街村、张村中街村、张村南街村、留章村、南董家庄村、冯村、冯马村、角中村、东里村、西里村、冯白露村。</t>
  </si>
  <si>
    <t>常安镇</t>
  </si>
  <si>
    <t>锁家寨村、永安村、里庄村、东辛庄村、南楼村、北楼村、朋学村、耿村村、王家庄村、豆家庄村、南朋村、南黄家庄村、后营村、大常安村、小常安村、柳树寨村、南周卦村、北周卦村。</t>
  </si>
  <si>
    <t>贾市庄镇</t>
  </si>
  <si>
    <t>贾市庄村、贾庄村、马邱村、张名甫村、南古庄村、刘海庄村、卞家寨村、贯庄村、耿家庄村、落生村。</t>
  </si>
  <si>
    <t>梅花镇</t>
  </si>
  <si>
    <t>梅花村、赵金村、南高庄村、尚庄村、崔家庄村、东庄村、西庄村、南刘村、木连城村、朱家庄村、屯头村、高玉村、许家庄村、阳台村、倪家庄村、刘家庄村、西白露村、东白露村、时家庄村。</t>
  </si>
  <si>
    <r>
      <rPr>
        <sz val="12"/>
        <color theme="1"/>
        <rFont val="宋体"/>
        <charset val="134"/>
      </rPr>
      <t>医药</t>
    </r>
    <r>
      <rPr>
        <sz val="12"/>
        <rFont val="Times New Roman"/>
        <charset val="134"/>
      </rPr>
      <t>220kV</t>
    </r>
    <r>
      <rPr>
        <sz val="12"/>
        <color theme="1"/>
        <rFont val="宋体"/>
        <charset val="134"/>
      </rPr>
      <t>变电站</t>
    </r>
  </si>
  <si>
    <t>岗上镇（包含经开区）</t>
  </si>
  <si>
    <r>
      <rPr>
        <sz val="12"/>
        <rFont val="Times New Roman"/>
        <charset val="134"/>
      </rPr>
      <t>14.04(</t>
    </r>
    <r>
      <rPr>
        <sz val="12"/>
        <rFont val="宋体"/>
        <charset val="134"/>
      </rPr>
      <t>由于</t>
    </r>
    <r>
      <rPr>
        <sz val="12"/>
        <rFont val="Times New Roman"/>
        <charset val="134"/>
      </rPr>
      <t>10kV</t>
    </r>
    <r>
      <rPr>
        <sz val="12"/>
        <rFont val="宋体"/>
        <charset val="134"/>
      </rPr>
      <t>配变容量限制不能全部接入</t>
    </r>
    <r>
      <rPr>
        <sz val="12"/>
        <rFont val="Times New Roman"/>
        <charset val="134"/>
      </rPr>
      <t>59.82MW)</t>
    </r>
  </si>
  <si>
    <t>岗上村、小丰村、故城村、庄合村、双庙村、台西村、故献村、西辛庄村、杜村、东邑村、大同村、良村、北邑、北席、西马村南街、西马村北街、内族、塔元庄、南席</t>
  </si>
  <si>
    <r>
      <rPr>
        <sz val="12"/>
        <color theme="1"/>
        <rFont val="宋体"/>
        <charset val="134"/>
      </rPr>
      <t>西关</t>
    </r>
    <r>
      <rPr>
        <sz val="12"/>
        <rFont val="Times New Roman"/>
        <charset val="134"/>
      </rPr>
      <t>220kV</t>
    </r>
    <r>
      <rPr>
        <sz val="12"/>
        <color theme="1"/>
        <rFont val="宋体"/>
        <charset val="134"/>
      </rPr>
      <t>变电站</t>
    </r>
  </si>
  <si>
    <t>南董镇</t>
  </si>
  <si>
    <t>南董村、北大章村、南大章村、河西营村、阜阳村、信家营村、北高庄村、西四公村、东四公村、马圈村、北四公村、贾古庄村、韩辛庄村、北洼村、西洼村、南洼村。</t>
  </si>
  <si>
    <t>南孟镇</t>
  </si>
  <si>
    <t>南孟村、北堤里村、小吴村、北汪村、西凝仁村、南凝仁村、杜家庄村、韩家洼村、康村、秦家庄村、南乡村、贤庄村、东只甲村、西只甲村。</t>
  </si>
  <si>
    <t>张家庄镇</t>
  </si>
  <si>
    <t>赵庄村、李家庄村、蔡家岗村、三丘村、鲍家庄村、南贾同村、北贾同村、南龙宫村、北龙宫村、张家庄村、大丰化村、小丰化村、小慈邑村、北小屯村、西蒲城村、北蒲城村、东蒲城村。</t>
  </si>
  <si>
    <t>西关镇</t>
  </si>
  <si>
    <t>前西关村、后西关村、金庄村、台营村、李家疃村、西门村、固德村、大王村、梁家庄村、寨里村、董家庄村、北孟村、慈上村、丰上村，镇人民政府驻前西关村。</t>
  </si>
  <si>
    <t>增村镇</t>
  </si>
  <si>
    <t>增村、城元村、黄家庄村、东姚村、中姚村、李姚村、西姚村、南桥寨村、东慈邑村、大慈邑村、镇南村、刘家佐村、小果庄村、北桥寨村、冯辛庄村、杨马村、吴村铺村、牛家庄村、东桥寨村、南宋村。</t>
  </si>
  <si>
    <t>九门回族乡</t>
  </si>
  <si>
    <t>九门回族村、只照村、前堤里村、后堤里村、庄货头村、禅房村、南屯村、只都村、早落村、南白皮村、北白皮村、黄庄村、周辛庄村。</t>
  </si>
  <si>
    <r>
      <rPr>
        <sz val="12"/>
        <color theme="1"/>
        <rFont val="宋体"/>
        <charset val="134"/>
      </rPr>
      <t>东寺</t>
    </r>
    <r>
      <rPr>
        <sz val="12"/>
        <rFont val="Times New Roman"/>
        <charset val="134"/>
      </rPr>
      <t>220kV</t>
    </r>
    <r>
      <rPr>
        <sz val="12"/>
        <color theme="1"/>
        <rFont val="宋体"/>
        <charset val="134"/>
      </rPr>
      <t>变电站</t>
    </r>
  </si>
  <si>
    <t>晋州市</t>
  </si>
  <si>
    <t>晋州镇</t>
  </si>
  <si>
    <t>西关村、西街村、中街村、东街村、南关村、东关村、秘家庄村、宋家庄村、李家庄村、刘家庄村、陈家庄村、张家庄村、姚家庄村、赵村、丁家庄村、樊庄村、杨家庄村、塔上村、善里村、十里铺村、古城村、赵魏村、庞表村、孙家庄村、东紫城村、西紫城村、北固底村、南固底村、高町村、赵八庄村、茹家寨村、楼底村、邵庄村、东宿村、宿村、东张村、元头村、留村、雷陈村、元头张家庄村、于家庄村、教公村、小铺村。</t>
  </si>
  <si>
    <t>东卓宿镇</t>
  </si>
  <si>
    <t>东卓宿村、西卓宿村、东石村、西石村、前屯村、后屯村、北彭庄村、尹家庄村、北白滩村、南彭庄村、前儒林村、南白滩村、后儒林村、南田村、冻河头村、塔鲁村、大旺村、寺头村、盘石村、海滩村、留章村、阎村、陈家庄村</t>
  </si>
  <si>
    <t>槐树镇</t>
  </si>
  <si>
    <t>槐树村、南张里村、泥马村、后祖祥村、南白水村、周村、龙头村、赵庄村、相邱村、小彭村、北张里村、前祖祥村、祁底村、北白水村、候城村、管洽村、河阴村、龙泉固村</t>
  </si>
  <si>
    <t>周家庄乡</t>
  </si>
  <si>
    <t>周家庄村、北捏盘村、一队村、二队村、三队村、四队村、五队村、六队村、七队村、八队村、九队村、十队村</t>
  </si>
  <si>
    <r>
      <rPr>
        <sz val="12"/>
        <rFont val="宋体"/>
        <charset val="134"/>
      </rPr>
      <t>里丰</t>
    </r>
    <r>
      <rPr>
        <sz val="12"/>
        <rFont val="Times New Roman"/>
        <charset val="134"/>
      </rPr>
      <t>220kV</t>
    </r>
    <r>
      <rPr>
        <sz val="12"/>
        <color theme="1"/>
        <rFont val="宋体"/>
        <charset val="134"/>
      </rPr>
      <t>变电站</t>
    </r>
  </si>
  <si>
    <t>总十庄镇</t>
  </si>
  <si>
    <t>总十庄村、东钓鱼台村、孔目庄村、毛家寨村、庞古庄村、官庄村、盐厂寨村、永丰村、八里庄村、枣园村、射佛头村、盐厂村、武邱村、河头村、马坊头村、庄合寨村、西张口村、胡士庄村、河沟村、张家庄村、王石碑庄村</t>
  </si>
  <si>
    <t>营里镇</t>
  </si>
  <si>
    <t>营里村、西平乡村、东平乡村、北平乡村、宋家庄村、鲁家庄村、大尚村、小尚村、胡士庄寨村、张十字庄村、南位家口村、北位家口村</t>
  </si>
  <si>
    <t>桃元村、袁家庄村、前赵七子村、后赵七子村、聂村、前里明甫村、后里明甫村、张家庄村、相古庄村、鸣鹤庄村、西赵家村、韩庄村、纪庄村、周元方村、周头村、赵兰庄村、蒋家庄村、贺家寨村、西钓鱼台村、东小留村、西小留村、郭家庄村、东大留村、西大留村</t>
  </si>
  <si>
    <t>东里庄镇</t>
  </si>
  <si>
    <t>东里庄村、南小吾村、中作村、李家庄村、北小吾村、彭光村、南寺吕村、马家庄村、西里庄村、里丰村、南赵庄村、郜丰村、打绳庄村、大石家庄村、东寺吕村、安家庄村、西寺吕村、宿生村、新风村、王家庄村、崔家庄村、段家庄村、仁义村、马坊村、董家庄村、北寺吕村、小石家庄村</t>
  </si>
  <si>
    <t>马于镇</t>
  </si>
  <si>
    <t>马于村、东赵家庄村、西赵家庄村、南冻光村、孟家庄村、北冻光村、北辛庄村、南辛庄村、前彭头村、后彭头村、东队村、西队村、吕家庄村、束里庄村、杨家营村、古城寨村、西贾庄村、大沙庄村、小沙庄村、尹家庄村、东贾庄村、赵家庄村、马坊营村、程家营村、吕家营村</t>
  </si>
  <si>
    <r>
      <rPr>
        <sz val="12"/>
        <color theme="1"/>
        <rFont val="宋体"/>
        <charset val="134"/>
      </rPr>
      <t>长召</t>
    </r>
    <r>
      <rPr>
        <sz val="12"/>
        <rFont val="Times New Roman"/>
        <charset val="134"/>
      </rPr>
      <t>220kV</t>
    </r>
    <r>
      <rPr>
        <sz val="12"/>
        <color theme="1"/>
        <rFont val="宋体"/>
        <charset val="134"/>
      </rPr>
      <t>变电站</t>
    </r>
  </si>
  <si>
    <t>小樵镇</t>
  </si>
  <si>
    <t>小樵村、四常村、泉渡村、彭召村、东龙化村、西龙化村、七给村、光灿村、长召村、大樵村、屯尚村、万庄村、田村、西旺村、南旺村、北旺村、泥安村、西曹村、东曹村、庞村、常营村</t>
  </si>
  <si>
    <r>
      <rPr>
        <sz val="12"/>
        <color theme="1"/>
        <rFont val="宋体"/>
        <charset val="134"/>
      </rPr>
      <t>束鹿</t>
    </r>
    <r>
      <rPr>
        <sz val="12"/>
        <rFont val="Times New Roman"/>
        <charset val="134"/>
      </rPr>
      <t>220kV</t>
    </r>
    <r>
      <rPr>
        <sz val="12"/>
        <color theme="1"/>
        <rFont val="宋体"/>
        <charset val="134"/>
      </rPr>
      <t>变电站</t>
    </r>
  </si>
  <si>
    <t>辛集市</t>
  </si>
  <si>
    <t>辛集镇</t>
  </si>
  <si>
    <t>路南街社区、棉麻街社区、建设东街社区、康建社区、新开东街社区、体育场社区、方碑东大街社区、市府西大街社区、朝阳南路社区、西华北路社区、龙泉街社区、新开西街社区、康泰社区、康乐社区、车站街社区、西苑社区、祥和社区、东明社区、府东社区、兴华社区、清河湾社区、明珠社区、芳华社区、采五社区、顺城街村、市政街村、商场街村、定安街村、牌坊街村、裕民街村、育才街村、复康街村、菜市街村、文明街村、东石庄村、西石庄村、陈马庄村、胡合营村、孤马营村、都大营村、锚营村、撒马营村、佃士营村、裴辛庄村、林子里村、月儿营村、留双营村、安古城村、六郎营村、冯家方碑村、杨家方碑村、温家方、碑村、支家方碑村、抬头村、东良马村、西良马村、徐家庄村、西范庄村、赵庄村、旧垒头一村、旧垒头二村、旧垒头三村、旧垒头四村</t>
  </si>
  <si>
    <t>旧城镇</t>
  </si>
  <si>
    <r>
      <rPr>
        <sz val="12"/>
        <color theme="1"/>
        <rFont val="等线"/>
        <charset val="134"/>
        <scheme val="minor"/>
      </rPr>
      <t>旧城村、潘家庄村、王庄村、田庄村、雷河村、宋家庄村、寨子村、东关村、宫家庄村、李家庄村、杏元村、顿房村、孟丘村、菜园村、南张村、北张村、梨园村、大李家庄村、西小李家庄村、赵李家庄村、石家庄村、田村、三丘村、北耿庄村、路家庄村、军齐村、等报村、南章</t>
    </r>
    <r>
      <rPr>
        <sz val="12"/>
        <rFont val="Times New Roman"/>
        <charset val="134"/>
      </rPr>
      <t>1</t>
    </r>
    <r>
      <rPr>
        <sz val="12"/>
        <color theme="1"/>
        <rFont val="等线"/>
        <charset val="134"/>
        <scheme val="minor"/>
      </rPr>
      <t>村、果园村、刘章村、孟章村、李章村、马章村</t>
    </r>
  </si>
  <si>
    <t>新垒头镇</t>
  </si>
  <si>
    <t>新垒头、东位伯、张庄、马吕、吴家庄、南小陈、马兰、王家庄、封家庄、摇头、扒营、张马、西巴营、东巴营、范家庄、史庄、袁庄、北小陈、东大陈、西大陈、北大过、孤庄、南大过</t>
  </si>
  <si>
    <t>新城镇</t>
  </si>
  <si>
    <t>新城东街、南街、西街、北街、兴隆庄、圈头、白龙丘、路过、大李庄、贾李庄、沈家庄、郝家庄、前杜科、后杜科、曹家园、满家湾、张家村、董家屯、常家屯、李家屯、徐家屯。</t>
  </si>
  <si>
    <t>前营乡</t>
  </si>
  <si>
    <t>前营、后营、西古营、苗家营、桃园、李同智庄、东王封、西王封、东刘庄、西刘庄、赵家庄、周家营、骆家营、沙河、小染庄、八里邱、前魏家庄、后魏家庄、朱家庄、崔家庄、东范庄、东泽北、西泽北、吕家庄、杜林、石碑、于家庄。</t>
  </si>
  <si>
    <t>和睦井乡</t>
  </si>
  <si>
    <t>和睦井村、西理顺井村、东理顺井村、散思台村、马乡村、贾辛庄村、双丘村、张家庄村、北周家庄村、南周家庄村、大士庄村、高家庄村、通士营村、豆家庄村、石槽李家庄村、红旗营村、双柳树村、小士庄村，乡人民政府驻和睦井村。</t>
  </si>
  <si>
    <r>
      <rPr>
        <sz val="12"/>
        <color theme="1"/>
        <rFont val="宋体"/>
        <charset val="134"/>
      </rPr>
      <t>范庄</t>
    </r>
    <r>
      <rPr>
        <sz val="12"/>
        <rFont val="Times New Roman"/>
        <charset val="134"/>
      </rPr>
      <t>220kV</t>
    </r>
    <r>
      <rPr>
        <sz val="12"/>
        <color theme="1"/>
        <rFont val="宋体"/>
        <charset val="134"/>
      </rPr>
      <t>变电站</t>
    </r>
  </si>
  <si>
    <t>中里厢乡</t>
  </si>
  <si>
    <t>中里厢村、泊庄村、南郭村、谢村、北郭村、马町一村、马町二村、清官店村、北孟庄村、北里厢村、苏家庄村、韩陈庄村、吕厢口村、袁村</t>
  </si>
  <si>
    <t>小辛庄乡</t>
  </si>
  <si>
    <t>小辛庄、小章、北宋村、南宋村、丁家庄、王山口、巨家庄、东庄里、程王庄、北李庄、大辛庄、西枣营、东枣营、杨家庄。</t>
  </si>
  <si>
    <t>张古庄镇</t>
  </si>
  <si>
    <t>张古庄村、郭家庄村、北陈位村、南陈位村、张名府村、北四冢村、中王庄村、杜合庄村、北口营村、耿家营村、南吕村、北吕村、赵念村、东陈位村、西陈位村、小位村、尖村、营村</t>
  </si>
  <si>
    <t>位伯镇</t>
  </si>
  <si>
    <t>位伯村、东四村、温家村、南位井村、北位井村、南四冢村、东柳科村、西柳科村、智家庄村、大白店村、镇头村、南位伯村、西五村、西吕村、仁慈村、大冯村、善城村、百福村、小舟村、小白店村、礼璨村、小冯村，镇人民政府驻位伯村。</t>
  </si>
  <si>
    <t>天宫营乡</t>
  </si>
  <si>
    <t>东天宫营、西天宫营、天宫、北庞、南庞、南庞营、北吕彩、南吕彩、徐古庄、郭王宋、西朗月、东朗月、王下、河庄、吴王、明了、张王宋、宿王宋、张家营。</t>
  </si>
  <si>
    <r>
      <rPr>
        <sz val="12"/>
        <color theme="1"/>
        <rFont val="宋体"/>
        <charset val="134"/>
      </rPr>
      <t>枣营</t>
    </r>
    <r>
      <rPr>
        <sz val="12"/>
        <rFont val="Times New Roman"/>
        <charset val="134"/>
      </rPr>
      <t>220kV</t>
    </r>
    <r>
      <rPr>
        <sz val="12"/>
        <color theme="1"/>
        <rFont val="宋体"/>
        <charset val="134"/>
      </rPr>
      <t>变电站</t>
    </r>
  </si>
  <si>
    <t>南智邱镇</t>
  </si>
  <si>
    <t>南智丘、北智丘、南张光、北张光、耿虔寺、赵马、漫河头、大车城、小车城、褚家庄、朗口、西曹、新兴路、西小王、东小王、西陈家庄、东陈家庄、西城、孟观、泗上、南棚、南瓦、北瓦、南耿庄。</t>
  </si>
  <si>
    <t>王口镇</t>
  </si>
  <si>
    <t>王口、雷家庄、翰林庄、汉口二、汉口一、文朗口、东曹家庄、孟家庄、大理寺、大营、聂家庄、四七营、仨树、倪家庄、西花里庄、东花里庄、邢家庄、郭西、曹家庄、杨庄、恒丘、贾百户。</t>
  </si>
  <si>
    <t>马庄乡</t>
  </si>
  <si>
    <t>台家庄村、马家庄村、一间房村、三间房村、中东石干村、西石干村、赵古营村、枣营村、枣营庄村、马庄村、木店村、回生村、东营村、北营村、辛村、芦家庄村、南朱庄村、南李家庄村、东谢村、西谢村、甜水井村，</t>
  </si>
  <si>
    <t>田家庄乡</t>
  </si>
  <si>
    <t>田家庄、尚家庄、周家庄、郭永庄、北傅庄、南傅庄、八里庄、王庄营、试炮营、张董牛、子曰庄、草帽庄、网子庄、豆腐庄、袁家庄、耿家庄、史家庄、南王庄、南贤丘、北贤丘、伴当营、旧寨、木丘、倾井、东张口、彭六佐、狮子庄、西王庄、西刘家庄、东刘家庄。</t>
  </si>
  <si>
    <r>
      <rPr>
        <sz val="12"/>
        <color rgb="FF000000"/>
        <rFont val="宋体"/>
        <charset val="134"/>
      </rPr>
      <t>陈庄</t>
    </r>
    <r>
      <rPr>
        <sz val="12"/>
        <rFont val="Times New Roman"/>
        <charset val="134"/>
      </rPr>
      <t>220kV</t>
    </r>
    <r>
      <rPr>
        <sz val="12"/>
        <color rgb="FF000000"/>
        <rFont val="宋体"/>
        <charset val="134"/>
      </rPr>
      <t>变电站</t>
    </r>
  </si>
  <si>
    <t>深泽县</t>
  </si>
  <si>
    <t>深泽镇</t>
  </si>
  <si>
    <t>城内、东关、南关、西关、小张庄、小贾庄、郭庄、北中山、南王庄、王场、南袁庄、北封庄、小陈庄、东袁庄、大杜庄、西赵庄、伍仟、东王庄、军庄、大王庄、刁庄、小杜庄、北袁庄、马庄、彭赵庄、闫庄。</t>
  </si>
  <si>
    <t>铁杆镇</t>
  </si>
  <si>
    <t>铁杆村、故城村、张村、东河町村、中河町村、杜家庄村、中央村、何家庄村、苦水村、杜社村、南旺村、武羊铺村、西河町村、孝敬村、东三村、南冶庄头村、中佐村、大兴村、西三村村、前马里村、后马里村、东北马村、赵庄村、周家庄村、马铺村、西北马村，镇人民政府驻铁杆村。</t>
  </si>
  <si>
    <t>赵八镇</t>
  </si>
  <si>
    <t>北赵八村、南赵八村、南刘家庄村、北刘家庄村、石桥头村、田家庄村、东大陈村、西大陈村、候村、吕村、大镇村、大梨元村、小梨元村、小雾头村、大雾头村</t>
  </si>
  <si>
    <t>大桥头镇</t>
  </si>
  <si>
    <t>大桥头、中桥头、西桥头、河庄、乘马、西小丰、东小丰、水冻、南赵庄、西河、营里、息马、东焦庄、西焦庄、南丰庄、耿庄、方元、并市、堤北、南中山、北卓头、南卓头、寺头、秀武、魏村。</t>
  </si>
  <si>
    <t>白庄乡</t>
  </si>
  <si>
    <t>孤庄村、南白庄村、中白庄村、北白庄村、小直要村、高庙村、大直要村、南张庄村、小堡村、大堡村、枣营村、西古罗村、东古罗村、王家庄村、段庄村、南营村、北冶庄头村、宋家庄村，乡人民政府驻西固罗村。</t>
  </si>
  <si>
    <t>留村乡</t>
  </si>
  <si>
    <t>西北留、西南留、东北留、西北留、留王庄、夹河村、大贾庄、李家庄、北赵庄、纸房、西内堡、南内堡、羊村、北羊、贾村。</t>
  </si>
  <si>
    <r>
      <rPr>
        <sz val="12"/>
        <rFont val="宋体"/>
        <charset val="134"/>
      </rPr>
      <t>东流</t>
    </r>
    <r>
      <rPr>
        <sz val="12"/>
        <rFont val="Times New Roman"/>
        <charset val="134"/>
      </rPr>
      <t>220kV</t>
    </r>
    <r>
      <rPr>
        <sz val="12"/>
        <rFont val="宋体"/>
        <charset val="134"/>
      </rPr>
      <t>变电站</t>
    </r>
  </si>
  <si>
    <t>无极县</t>
  </si>
  <si>
    <t>无极镇</t>
  </si>
  <si>
    <t>东城区社区、西城区社区、建设路社区、花园街社区、东中铺村、西中铺村、东关村、西关村、角头村、高村、房家庄村、里家庄村、安城村、东罗尚村、西罗尚村、户村、朱家庄村、庄里村、柴城村、柳见村、西合流村、中合流村、东合流村、营里村、佛堂村、郑村、姚村、高家庄村、张村，镇人民政府驻东关村。</t>
  </si>
  <si>
    <t>七汲镇</t>
  </si>
  <si>
    <t>东七汲、西七汲、甄家庄、东河流、西河流、东小镇、西小镇、杨村、东汉、西汉、西庄、泗水、崔村、王先、大汉、小汉、大汉营、小吕、蔡庄、王村</t>
  </si>
  <si>
    <t>大陈镇</t>
  </si>
  <si>
    <t>大陈村、高陵村、赵户村、泊头村、西郎村、小陈村、赵户营村、东东候村、西东候村、北候村、北家庄村、王家庄村、石家庄村</t>
  </si>
  <si>
    <t>南流乡</t>
  </si>
  <si>
    <t>东南流、西南流、江仁、固现、东宋、西宋、小东郎、大中郎、呈现、彭村、大召、南俱佑村</t>
  </si>
  <si>
    <r>
      <rPr>
        <sz val="12"/>
        <rFont val="宋体"/>
        <charset val="134"/>
      </rPr>
      <t>侯坊</t>
    </r>
    <r>
      <rPr>
        <sz val="12"/>
        <rFont val="Times New Roman"/>
        <charset val="134"/>
      </rPr>
      <t>220kV</t>
    </r>
    <r>
      <rPr>
        <sz val="12"/>
        <rFont val="宋体"/>
        <charset val="134"/>
      </rPr>
      <t>变电站</t>
    </r>
  </si>
  <si>
    <t>张段固镇</t>
  </si>
  <si>
    <t>张段固、北丰、市庄、田庄、王吕、吕吕、齐洽、东南丰、西南丰、贾家庄、司家庄、西两河、东两河、东辛庄、西辛庄、耿家庄、郭吕、南汪、苌家庄、西验村、东验村</t>
  </si>
  <si>
    <t>北苏镇</t>
  </si>
  <si>
    <t>北苏村、南苏村、史村、驿头村、大名庄村、南焦村、东庄村、明秩寺村、楼下村、寺下村、林中村、月旦村、西市庄村、东市庄村、费家庄村、新城村、彭家庄村、马桥村，镇人民政府驻北苏村。</t>
  </si>
  <si>
    <t>郭庄镇</t>
  </si>
  <si>
    <t>郭庄、西牛、东牛、北牛、张家庄、冯家庄、姚家营、张家营、甄家营、王家营、磁河店、马村、牛家庄、崔家庄、户台营、南牛、前北焦、穆家庄、后北焦、北汪、李家庄、杨坊、杨家庄</t>
  </si>
  <si>
    <t>高头回族乡</t>
  </si>
  <si>
    <t>高头一村、高头二村、高头三村、西高村、谈下一村、谈下二村、谈下三村、刘家庄村、马坊村、南虎村、北虎村、北虎庄村、西王家庄村、西朱家庄村、小西门村，乡人民政府驻高头一村。</t>
  </si>
  <si>
    <t>郝庄乡</t>
  </si>
  <si>
    <t>西郝庄村、西中郝庄村、东中郝庄村、东郝庄村、西陈村、东陈村、裴里村、东北远村、西北远村、北郝庄村、西东门村、东东门村、固汪村、黄台村、东门营村、牛辛庄村、北店尚村、东店尚村、西店尚村，乡人民政府驻中郝庄村。</t>
  </si>
  <si>
    <t>东侯坊乡</t>
  </si>
  <si>
    <t>东侯坊、北侯坊、南侯坊、古庄、西南汪、武家庄、西池阳、南池阳、罗庄、南马、北马、马古庄、北朱村、南朱村、北东阳、西东阳、东东阳、曹家庄、东丰、东丰庄、甄村、东朱村、西马、东马</t>
  </si>
  <si>
    <t>里城道乡</t>
  </si>
  <si>
    <t>里城道、里贵子、祁村、东池阳、周家庄、袁流村、西东丈、东东丈、南东丈、北沙、南沙、东大户、西大户、马庄、东北牛、赵正寺、苏村、北里尚、南里尚、西西候、东西候、北合庄、南侯</t>
  </si>
  <si>
    <r>
      <rPr>
        <sz val="12"/>
        <color rgb="FF000000"/>
        <rFont val="宋体"/>
        <charset val="134"/>
      </rPr>
      <t>阳关</t>
    </r>
    <r>
      <rPr>
        <sz val="12"/>
        <rFont val="Times New Roman"/>
        <charset val="134"/>
      </rPr>
      <t>220kV</t>
    </r>
    <r>
      <rPr>
        <sz val="12"/>
        <color rgb="FF000000"/>
        <rFont val="宋体"/>
        <charset val="134"/>
      </rPr>
      <t>变电站</t>
    </r>
  </si>
  <si>
    <t>行唐县</t>
  </si>
  <si>
    <t>龙州镇</t>
  </si>
  <si>
    <t>北关、北街、北羊同、柴家庄、程段庄、东街、东庄、坟台、高七里峰、故庄、韩家庄、花园头、贾木、解家庄、李七里峰、刘七里峰、六十二庄、马凹、南关、南贾素、南街、南羊同、齐村、石段庄、顺城街、王七里峰、西关、西街、西羊同、西庄、杨段庄、赵七里峰、庄头</t>
  </si>
  <si>
    <t>上碑镇</t>
  </si>
  <si>
    <t>北壤坝、陈慈沟、东北街、东街、东南街、刘慈沟、刘家庄、南壤坝、祁后、太子庄、铁匠庄、西北街、西街、西南街、下滋洋、杨村、</t>
  </si>
  <si>
    <t>口头镇</t>
  </si>
  <si>
    <t>北岗底、北高家庄、北西庄、丁家庄、东沟、杜台、固山、宦头、黄龙港、黄掌头、霍家庄、口头、梨沿庄、李台、龙宫、鲁家沟、鲁家峪、鲁家庄、马化、南岗底、牛下口、庞家庄、普塔石、齐家峪、秦台、石仇、石子河、寺北沟、苏户、苏家庄、团山、万里、王下口、苇园、武庄、西口头、西李庄、西寺庄、杨家庄、杨台、窑沟、</t>
  </si>
  <si>
    <t>独羊岗乡</t>
  </si>
  <si>
    <t>柏扒、北叉、北贾素村、东叉、独羊岗村、岗头上、河合、欢同、贾庄、南叉、西叉、西秀、燕头、余底、寨里、郑家庄村、</t>
  </si>
  <si>
    <t>安香乡</t>
  </si>
  <si>
    <t>西安香村、东安香村、笔尾村、北协神村、东正村、张霍口村、米霍口村、胡家庄村、南伏流村、西伏流村、北伏流村、中伏流村、南张吾村、常香村、慈河庄村、</t>
  </si>
  <si>
    <t>只里乡</t>
  </si>
  <si>
    <t>白庙、白庙庄、北高里、贝村、东家、东秀、霍村、贾洛营、连家庄、南高里、南州、秦村、王营、西家、习村、习村庄、习家庄、只里、执阳、</t>
  </si>
  <si>
    <t>市同乡</t>
  </si>
  <si>
    <t>白市同、东霍同、东塔子庄、东瓦仁、高家庄、李市同、麻家庄、山照、仝市同、王市同、西霍同、西南庄、西塔子庄、西瓦仁、左市同、</t>
  </si>
  <si>
    <t>翟营乡</t>
  </si>
  <si>
    <t>岸下、北郄凹、北石庄、北翟营、东石庄、东寺、冻庄、岗头、沟北、康庄、名布、南霍营、南郄凹、南石庄、南王庄、南翟营、任家庄、上龙门、宋营、吴磁沟、西石庄、下龙门、下闫庄、小辛庄、信庄、益河、翟家庄、掌头、中龙门、</t>
  </si>
  <si>
    <t>城寨乡</t>
  </si>
  <si>
    <t>凹子里、北凹、北城寨、北豆庄、北郝峪、北庄、陈家庄、董家庄、河西、侯家庄、贾南庄、南凹、南城寨、南豆庄、南郝峪、南庄、上子洋、寺头、寺庄、西城寨、邢家庄、杨下口、颖南、张家庄、中王庄、</t>
  </si>
  <si>
    <t>上方乡</t>
  </si>
  <si>
    <t>羊柴村、上方村、许由村、老牛沟村、东井底村、西井底村、南城仔村、西城仔村、北岭村、赵阳关村、候阳关村、大王阳关村、李阳关村、马阳关村、闫阳关村、周阳关村、小王阳关村、苑阳关村、范家佐村、龙洞村、</t>
  </si>
  <si>
    <t>玉亭乡</t>
  </si>
  <si>
    <r>
      <rPr>
        <sz val="12"/>
        <color rgb="FF000000"/>
        <rFont val="宋体"/>
        <charset val="134"/>
      </rPr>
      <t>上阎庄、上王庄、下王庄、郑库池、郄库池、上安里、车厂、董家</t>
    </r>
    <r>
      <rPr>
        <sz val="12"/>
        <rFont val="Times New Roman"/>
        <charset val="134"/>
      </rPr>
      <t xml:space="preserve"> </t>
    </r>
    <r>
      <rPr>
        <sz val="12"/>
        <color rgb="FF000000"/>
        <rFont val="宋体"/>
        <charset val="134"/>
      </rPr>
      <t>庄、米家庄、蒋家峪、瓜家峪、石坊、石佛店、塔沟、神树</t>
    </r>
  </si>
  <si>
    <t>北河乡</t>
  </si>
  <si>
    <t>北河、南河、龙兴庄、井四、朱家庄、安家峪、东科头、西科。</t>
  </si>
  <si>
    <t>上阎庄乡</t>
  </si>
  <si>
    <t>上闫庄村、上王庄村、下王庄村、郑库池村、郄库池村、上安里村、车厂村、北董庄村、米家庄村、蒋家峪村、瓜家峪村、石坊村、石佛店村、塔沟村、神树村、</t>
  </si>
  <si>
    <t>九口子乡</t>
  </si>
  <si>
    <t>九口子村、东黄庵村、东寺庄村、周家庄村、坎上村、石槽沟村、东玉女村、西玉女村、鳌鱼村、满撒村、辛庄村、荷保口村、下庄村、上庄村、草泊头村、高家峪村、两岭口村、范家庄村、库沟村、杏庵村、上连庄村、南家庄村、桑叶沟村、咬角村、东彩庄村、西彩庄村、棉花庄村、烈坡沟村、花沟村、上南庄村、上北庄村、西黄庵村、碾子沟村、南台村、石桥村、庄窝村、</t>
  </si>
  <si>
    <t>南桥镇</t>
  </si>
  <si>
    <t>安里、北件、北龙岗、北桥、东安太庄、东市庄、东杨庄、葛仙庄、故郡、柳树沟、南安太庄、南件、南龙岗、南桥、西安太庄、西市庄、西杨庄、</t>
  </si>
  <si>
    <t>开发区</t>
  </si>
  <si>
    <t>岳霍口村、东留营村、西留营村、东正庄村、西正村、北张吾村、东伏流村、</t>
  </si>
  <si>
    <r>
      <rPr>
        <sz val="12"/>
        <color theme="1"/>
        <rFont val="宋体"/>
        <charset val="134"/>
      </rPr>
      <t>安托</t>
    </r>
    <r>
      <rPr>
        <sz val="12"/>
        <rFont val="Times New Roman"/>
        <charset val="134"/>
      </rPr>
      <t>220kV</t>
    </r>
    <r>
      <rPr>
        <sz val="12"/>
        <color theme="1"/>
        <rFont val="宋体"/>
        <charset val="134"/>
      </rPr>
      <t>变电站</t>
    </r>
  </si>
  <si>
    <t>灵寿县</t>
  </si>
  <si>
    <t>灵寿镇</t>
  </si>
  <si>
    <t>城东居委会、东兴居委会、城西居委会、大东关、小东关、北关、西关、城内、大吴庄、南岗、南合村、东合村、胡庄、安定、岗头、西托、东托、南托、相托、北托、安托、孟托、漂里、北岗、新村</t>
  </si>
  <si>
    <t>青同镇</t>
  </si>
  <si>
    <t>南青同村、韩洼村、南贾良村、北贾良村、马家坟村、东青同村、西青同村、北白石村、南白石村、上邵村、下邵村、护驾疃村、苗朱乐村、杨朱乐村、刘朱乐村、高朱乐村、白朱乐村、韩朱乐村、甄朱乐村、</t>
  </si>
  <si>
    <t>塔上镇</t>
  </si>
  <si>
    <t>塔上村、马庄村、许家村、贾庄村、刘家村、高家湾村、北广化村、南广化村、中菅村、东菅村、桑家庄村、李家庄村、西菅村、万里村、赵庄村、东金山村、曹庄村、索庄村、</t>
  </si>
  <si>
    <t>慈峪镇</t>
  </si>
  <si>
    <t>慈峪村、冯家庄村、龙田沟村、徐家疃村、土头村、柳沟村、黑山村、凤凰楼村、申家庄村、董家庄村、杨家园村、卢家洼村、岭北村、南伍河村、北伍河村、中伍河村、西伍河村、东湖社村、上下庄村、西柏山村、东柏山村、郝家河村、正峪村、桥塘沿村、东刘庄村、西刘庄村、苏家村、杨家庄村、湾里村、石坎村、寨里村、胡家庄村、柳家庄村、</t>
  </si>
  <si>
    <t>三圣院乡</t>
  </si>
  <si>
    <t>同下村、义合庄村、三圣院村、南纪城村、北纪城村、东纪城村、白马岗村、西木佛村、东木佛村、新兴村、一机厂社区、石家庄医学高等专科学校社区、</t>
  </si>
  <si>
    <t>北洼乡</t>
  </si>
  <si>
    <t>北洼村、南洼村、小韩楼村、南湖村、北湖村、朱食村、西孙楼村、东孙楼村、党家庄村、</t>
  </si>
  <si>
    <t>牛城乡</t>
  </si>
  <si>
    <t>牛城村、东王角村、中王角村、西王角村、东洼村、西洼村、忽冻村、倾井庄村、牛城庄村、南倾井村、中倾井村、北倾井村、东城南村、西城南村、故城村、城西村、</t>
  </si>
  <si>
    <t>狗台乡</t>
  </si>
  <si>
    <t>尹凡同村、张凡同村、武凡同村、苏凡同村、南朱乐村、南狗台村、北狗台村、南堤下村、北堤下村、景上村、王阜安村、南城东村、北城东村、索阜安村、马阜安村、程阜安村、张阜安村、栗阜安村、孙家庄村、盖家庄村、岗北村、东蒲北村、贯庄村、</t>
  </si>
  <si>
    <t>南寨乡</t>
  </si>
  <si>
    <t>马家庄村、良同村、院同村、南寨村、北寨村、秋山村、青廉村、</t>
  </si>
  <si>
    <t>南燕川乡</t>
  </si>
  <si>
    <t>南燕川村、北燕川村、官庄村、冯官庄村、司家庄村、鲁柏山村、万寺院村、营里村、白家沟村、西庄村、东庄村、西湖社村、南庄村、洞里村、新湖社村、南岸村、新庄村、</t>
  </si>
  <si>
    <t>陈庄镇</t>
  </si>
  <si>
    <t>张家台村、贾峪村、七祖院村、东村村、中村村、西村村、石咀村、西坡村、大湾村、西湾村、南沟村、长峪村、朱家背村、王家沟村、白家河村、下庄村、西石门村、北庄村、鹿沟村、高丰台村、东庄窝村、西柏峪村、野鸡铺村、李家寨村、西庄窝村、寒巴村、芝麻沟村、新开村、龙堂村、龙门沟村、功德村、北熬村、玉泉庄村、大庄上村、水泉村、后山村、</t>
  </si>
  <si>
    <t>北谭庄乡</t>
  </si>
  <si>
    <t>刘库池村、山门口村、北谭庄村、南谭庄村、北文城村、南文城村、北霍营村、中霍营村、南阳沟村、北阳沟村、程家庄村、乔家庄村、</t>
  </si>
  <si>
    <t>岔头镇</t>
  </si>
  <si>
    <t>东岔头村、西岔头村、大夫庄村、板峪村、杜家沟村、松阳村、王家庄村、南台头村、岸沟村、东高阳庄村、坡门口村、李家沟村、胡家坪村、大南地村、刘家沟村、寨南村、牌坊村、瓦房台村、</t>
  </si>
  <si>
    <t>寨头乡</t>
  </si>
  <si>
    <t>山神庙村、水峪村、张家庄村、麒麟院村、任家庄村、砂子洞村、杨树沟村、石佛村、枣园村、苏家庄村、尹家庄村、彭家庄村、寨头村、牛庄村、女庄村、女东庄村、漆油沟村、九岭村、</t>
  </si>
  <si>
    <t>南营乡</t>
  </si>
  <si>
    <t>团泊口村、丑泥口村、银洞村、南枪杆村、南寺村、黄土梁村、车轱辘砣村、石猪口村、杨家台村、张家沟村、东槐树沟村、东寺岭村、西寺岭村、南营村、北营村、木佛塔村、抓马村、漫山村、大地村、庙台村、油盆村、</t>
  </si>
  <si>
    <r>
      <rPr>
        <sz val="12"/>
        <color theme="1"/>
        <rFont val="宋体"/>
        <charset val="134"/>
      </rPr>
      <t>秋山</t>
    </r>
    <r>
      <rPr>
        <sz val="12"/>
        <rFont val="Times New Roman"/>
        <charset val="134"/>
      </rPr>
      <t>220kV</t>
    </r>
    <r>
      <rPr>
        <sz val="12"/>
        <color theme="1"/>
        <rFont val="宋体"/>
        <charset val="134"/>
      </rPr>
      <t>变电站</t>
    </r>
  </si>
  <si>
    <r>
      <rPr>
        <sz val="12"/>
        <rFont val="宋体"/>
        <charset val="134"/>
      </rPr>
      <t>平山</t>
    </r>
    <r>
      <rPr>
        <sz val="12"/>
        <rFont val="Times New Roman"/>
        <charset val="134"/>
      </rPr>
      <t>220kV</t>
    </r>
    <r>
      <rPr>
        <sz val="12"/>
        <color theme="1"/>
        <rFont val="宋体"/>
        <charset val="134"/>
      </rPr>
      <t>变电站</t>
    </r>
  </si>
  <si>
    <t>平山县</t>
  </si>
  <si>
    <t>平山镇</t>
  </si>
  <si>
    <t>南关村、西街村、东街村、东关村、南街村、北街村、南贾壁村、中贾壁村、北贾壁村、河村村、高村村、川坊村、郑家庄村、东水碾村、胜佛村、北石桥村、北庄头村、蒲吾村、西曲堤村、北义羊村、中义羊村、东曲堤村、南义羊村、烟堡村、南石桥村、王子村、新安村、东庄村、西石桥村、南山坡村、东义羊村、里庄村、西义羊村、七亩村、北西焦村、南西焦村、东冶村、寺庄村、孟堡村、西水碾村、西庄村、西村庄村、孟贤壁村、沿庄村、王母村、李家庄村、北白楼村、中白楼村、南白楼村、洪子店村、王平村、北东黄泥村、南泽营村、北泽营村、东岗上村、杨西冶村、丁西冶村、宋西冶村、米西冶村、范西冶村、刘家会村、南东黄泥村、孟家庄村、</t>
  </si>
  <si>
    <t>东回舍镇</t>
  </si>
  <si>
    <t>东回舍村、南望楼村、洼里村、南庄村、东望楼村、北望楼村、张齐村、王家庄村、中郭苏村、东郭苏村、孟耳庄村、封城村、曹家庄村、南坡庄村、郜家庄村、白塔坡村、西回舍村、郭苏村、西岗上村、南水村、北水村、北沟村、北西庄村、河西村、东苏庄村、西苏庄村、候家庄村、柴庄村、东庄村、屯头村、四角坑村、胡家庄村、张家庄村、新柏坡村、洪子店村、西黄泥村、新升村、</t>
  </si>
  <si>
    <t>上观音堂乡</t>
  </si>
  <si>
    <t>上观音堂村、骆驼安村、麻地沟村、罗万村、陈卜沟村、秋卜洞村、邢家湾村、花木村、大坪村、古榆树村、上盘松村、下盘松村、磨子沟村、李台村、西沙坪村、了鱼沟村、柏叶沟村、胡塔梁村、胡塔沟村、下观音堂村、柏山村、</t>
  </si>
  <si>
    <t>岗南镇</t>
  </si>
  <si>
    <t>西岗南村、东岗南村、郭苏村、尚家湾村、胡家咀村、上奉良村、下奉良村、寺家沟村、石盆峪村、李家庄村、韩庄村、三角村、霍宾台村、霍北庄村、霍南庄村、红草凹村、冷泉村、梁家窑村、城子沟村、西河沟村、阎常峪村、睢常峪村、王常峪村、怀常峪村、红土山村、朱豪村、霍西庄村、东朱豪村、纪家沟村、马疃村、楼子涧村、南石殿村、武家庄村、中石殿村、王家窑村、北石殿村、马湾村、庄子河村、古石沟村、吾罗村、付家沟村、史家沟村、郭家庄村、马峪村、</t>
  </si>
  <si>
    <t>古月镇</t>
  </si>
  <si>
    <t>中古月村、菜树湾村、阎沟村、普陀庵村、寺南坡村、南下寨村、大地村、转嘴村、桃科村、南古月村、北古月村、刘家沟村、西马舍口村、北下寨村、东洪子店村、西洪子店村、木枣园村、白家庄村、曹家庄村、黑山口村、沙沟村、贡库村、水峪村、观音堂村、猫石村、郄家庄村、顺子沟村、上三家店村、楼湾村、下三家店村、高洼村、王岸村、冀家庄村、紫山村、北杏园村、南杏园村、甘秋村、杨家湾村、观南庄村、玉皇阁村、要子岩村、石家庄村、井沟村、</t>
  </si>
  <si>
    <t>下槐镇</t>
  </si>
  <si>
    <t>下槐村、上西峪村、下西峪村、庞家铺村、长桑村、西黄泥村、西沟村、东岸村、西岸村、东苍蝇沟村、前古道村、赵家庄村、蚕寨村、上刘家坪村、下刘家坪村、水渣村、两岔村、上柳村、下柳村、寺沟村、建都口村、柏岭村、岳家沟村、留命沟村、李家沟村、李家口村、南文都村、王家沟村、秘家沟村、唐家沟村、东黄泥村、罗家会村、马洼村、</t>
  </si>
  <si>
    <t>孟家庄镇</t>
  </si>
  <si>
    <t>孟家庄村、上文都村、石板村、北坪村、元坊村、老坟村、西白面红村、东白面红村、张家川村、曹家庄村、大岭沟村、下庄村、上庄村、苇地村、下寺村、钓鱼台村、刘家湾村、六亩元村、六西岸村、木口村、土岸村、顺草沟村、</t>
  </si>
  <si>
    <t>小觉镇</t>
  </si>
  <si>
    <t>小觉村、石盆沟村、西盘石村、南盘石村、十里坪村、东盘石村、东王庄村、庄沟村、田家旋村、牛居村、风山沟村、西漂村、东漂村、秘家会村、三亮沟村、康家庄村、石占村、郄家庄村、庄窝村、黄连沟村、清水口村、清水村、王家岸村、龙耳清村、扶峪村、横岭村、北桃杏村、南桃杏村、蚕寨村、湾子村、西王庄村、石鸡沟村、前驼头村、下卸甲河村、上卸甲河村、铁沟村、宋家口村、占路崖村、宋家沟村、后驼头村、回龙沟村、</t>
  </si>
  <si>
    <t>蛟潭庄镇</t>
  </si>
  <si>
    <t>蛟潭庄村、塔上村、西大地村、腔子村、油文村、踏马村、桑元口村、奶奶庙村、太堡岭村、种田村、军岔沟村、寨北村、北苍蝇沟村、土楼村、李家岸村、拦道石村、黄家沟村、贾岸村、上马串村、下马串村、营盘地村、东枣园村、天花梁村、东苇园村、西苇园村、杀反沟村、水渣沟村、下龙窝村、上龙窝村、南苍蝇沟村、四道洼村、木月村、</t>
  </si>
  <si>
    <t>西柏坡镇</t>
  </si>
  <si>
    <t>西柏坡村、窑上村、燕尾沟村、通家口村、南庄村、北庄村、西沟村、粱家沟村、东柏坡村、陈家峪村、盖家峪村、夹峪村、柏里村、西坡村、霍家沟村、讲里村、</t>
  </si>
  <si>
    <t>下口镇</t>
  </si>
  <si>
    <t>下口村、蒿田村、羊圈坪村、车辐沟村、梨元村、泥里河村、卷掌村、石滩村、枪风沟村、盘里村、槐树坪村、辛庄村、六岭关村、上瓦岔村、下瓦岔村、桑黄铺村、碾盘凹村、麻池村、十八岩村、盘口村、</t>
  </si>
  <si>
    <t>西大吾乡</t>
  </si>
  <si>
    <t>西大吾村、东小齐村、西小齐村、东李家庄村、王大齐村、封许大齐村、东柏坡村、西李家庄村、尤家庄村、近掌村、东大吾村、东沿兴村、夹峪村、西沿兴村、田兴村、米家沟村、邾坊村、东荣村、西荣村、中荣村、北荣村、南荣村、冀家沟村、</t>
  </si>
  <si>
    <t>苏家庄乡</t>
  </si>
  <si>
    <t>苏家庄村、山门村、乱泉村、封家沟村、缑家庄村、树石村、张家庄村、十里沟村、韩丁村、水峪村、赵家庄村、下东峪村、上东峪村、西红岭北村、东红岭北村、</t>
  </si>
  <si>
    <t>宅北乡</t>
  </si>
  <si>
    <t>寨北村、泉水村、碾盘沟村、小北头村、大村村、楼底村、石古洞村、吊里村、石板村、陈家院村、指角沟村、两界峰村、会口村、王家湾村、主投沟村、南滚龙沟村、北滚龙沟村、榆树坪村、白草坪村、南段峪村、</t>
  </si>
  <si>
    <t>北冶乡</t>
  </si>
  <si>
    <t>北冶村、井子峪村、庄旺村、黄安村、沕沕水村、狮子坪村、七里坪村、科举村、塔崖村、清风村、恶石村、河坊村、下古道村、上古道村、土岭村、罗汉坪村、下寨村、柏树湾村、西岸村、南冶村、东沟村、梨树湾村、燕尾沟村、燕尾庄村、赵家沟村、大桥村、望南峪村、米家庄村、官道峪村、车辐安村、扶峪村、杜家庄村、砸杜村、唐家会村、西湾村、木盘村、下滩村、三家清村、柏树庄村、</t>
  </si>
  <si>
    <t>杨家桥乡</t>
  </si>
  <si>
    <t>杨家桥村、岭东村、讲里村、店头村、古道村、林峪村、老坟沟村、王家峪村、白羊口村、羊圈脑村、前湾村、南营村、踏马村、康庄村、南庄村、工上村、鸡石村、东方齐村、河西头村、陈家村、沟掌村、水关村、大庄村、大坪村、猴刎村、四里铺村、九里铺村、大柳树村、</t>
  </si>
  <si>
    <t>营里乡</t>
  </si>
  <si>
    <t>营里村、南下庄村、东坪村、脉道岭村、白家口村、西七里河村、东七里河村、三岔村、万里村、板桥口村、勃鸽崖村、皂户地村、西下庄村、白羊关村、南关村、桑林口村、古都村、石榴沟村、沙洼村、杀虎村、象角村、贺林沟村、神堂关村、高山寨村、梨树坪村、西沙岭村、东沙岭村、石槽村、黑山关村、青里村、瓦房头村、宋家窑村、水磨头村、桃元村、</t>
  </si>
  <si>
    <t>合河口乡</t>
  </si>
  <si>
    <t>合河口村、柏枝会村、陡岭村、桃红沟村、外大河村、里大河村、常峪村、杏树湾村、郝家洼村、松坪村、羊道岭村、杨家庄村、王家坪村、龙耳清村、前大地村、中台山村、木厂村、坪岭村、沿道沟村、大西沟村、桂林村、</t>
  </si>
  <si>
    <r>
      <rPr>
        <sz val="12"/>
        <rFont val="宋体"/>
        <charset val="134"/>
      </rPr>
      <t>南甸</t>
    </r>
    <r>
      <rPr>
        <sz val="12"/>
        <rFont val="Times New Roman"/>
        <charset val="134"/>
      </rPr>
      <t>220kV</t>
    </r>
    <r>
      <rPr>
        <sz val="12"/>
        <color theme="1"/>
        <rFont val="宋体"/>
        <charset val="134"/>
      </rPr>
      <t>变电站</t>
    </r>
  </si>
  <si>
    <t>东王坡乡</t>
  </si>
  <si>
    <t>东王坡村、西王坡村、北策城村、西生沟村、屹坦头村、东生沟村、孔家庄村、安里村、谷青炭村、二青炭村、贾青炭村、织纺沟村、桃林村、冷泉村、东营盘村、海眼村、湾子村、寺家庄村、王陈庄村、阎庄村、小河北村、上庄村、觉石院村、下峪村、上峪村、转角沟村、迪山北村、石圈村、杨土沟村、樊土沟村、曹土沟村、下观村、观青庄村、生沟点村、七星庄村、</t>
  </si>
  <si>
    <t>南甸镇</t>
  </si>
  <si>
    <t>南甸村、坡头村、南焦坡村、北焦坡村、解家疃村、李立窝村、夹峪村、康庄村、齐家坎村、南策城村、邢家凹村、东庄村、北白雁村、魏家院村、史家庄村、雁子头村、西杨庄村、北庄村、史白雁村、吴白雁村、耿白雁村、苏白雁村、曹峪村、江家河村、榆林村、新庄村、黑母天村、柏里村、西相公庄村、东相公庄村、水碾村、寒虎河村、东杨庄村、盖家疃村、寨上村、南庄村、新敖秃村、</t>
  </si>
  <si>
    <t>上三汲乡</t>
  </si>
  <si>
    <t>上三汲村、坡底村、穆家庄村、北白家岸村、赵家岸村、郎家村、康家村、张家庙村、田营村、后街村、东白家岸村、大康街村、河渠村、蒲北村、枣洼村、西金山村、茹家庄村、访驾庄村、川坊村、寺沟村、北七汲村、中七汲村、南七汲村、东庙头村、单杨村、刘杨村、下三汲村、</t>
  </si>
  <si>
    <t>两河乡</t>
  </si>
  <si>
    <t>两河村、程口河村、秘家岸村、西洞村、东洞村、新水碾村、西李坡村、东李坡村、南白雁村、胡家疃町村、庄沟村、芦家庄村、山北头村、西岳村、东岳村、蒲桃村、王家庄村、张杨村、西庙头村、胡村村、郭村村、通家口村、山头村、</t>
  </si>
  <si>
    <t>温塘镇</t>
  </si>
  <si>
    <t>温塘村、李家沟村、楼家庄村、邢家沟村、焦家庄村、新米峪村、大陈庄村、中陈庄村、康家村、石羊沟村、温西沟村、鹿台村、后沟村、板山村、韩台村、栲栳台村、杜家沟村、杨树湾村、南红岸寨村、北红岸寨村、南罗圈村、北罗圈村、南岸村、北岸村、星宿沟村、不开村、南马冢村、北马冢村、景家庄村、马舍口村、台头村、米家庄村、辛庄村、白家楼村、崔家沟村、西黄泥村、天井村、水峪河村、小米峪村、东马舍口村、大米峪村、青杨树村、白龙池村、</t>
  </si>
  <si>
    <t>罗庄220kV变电站</t>
  </si>
  <si>
    <t>井陉县</t>
  </si>
  <si>
    <t>北正乡</t>
  </si>
  <si>
    <t>青石岭、秋树坡、赵村铺</t>
  </si>
  <si>
    <t>南陉乡</t>
  </si>
  <si>
    <t>后峪</t>
  </si>
  <si>
    <t>南王庄乡</t>
  </si>
  <si>
    <t>北芦庄、大尖山、东尖山、割子岭、河应、郎家庄、南康庄、南芦庄、南王庄、塔寺坪、塔寺坡、西尖山</t>
  </si>
  <si>
    <t>南峪镇</t>
  </si>
  <si>
    <t>岸底、地都、东葛丹、王家岩、西葛丹、西梁洼、张家峪、张洼</t>
  </si>
  <si>
    <t>上安镇</t>
  </si>
  <si>
    <t>白王庄、北方岭、东方岭、虎头山、南方岭、三合庄、上安东、上安西、头泉、武家庄、西方岭、下安、岳家庄</t>
  </si>
  <si>
    <t>孙庄乡</t>
  </si>
  <si>
    <t>北白花、北防口、曹麻、东白花、东元村、洛阳、南白花、南防口、孙庄、北王庄、西元村、冶里</t>
  </si>
  <si>
    <t>天长镇</t>
  </si>
  <si>
    <t>蔡庄、陈家、城内、仇西河、单家、东关、东窑岭、乏驴岭、郝家台、郝西河、霍家庄、李河西、李水滋、刘西河、南枣林、王家、吴家垴、武家堰、许水滋、尹西河、翟水滋、张河西</t>
  </si>
  <si>
    <t>威州镇</t>
  </si>
  <si>
    <t>北岸、北固底、北平望、东北峪、东街、东头、高家峪、鲁家峪、南沟、南固底、南平望、坡头、三峪、上坡头、上庄、威河西、五里寺、五柳、西街、新蒿亭、寨湾、庄子头</t>
  </si>
  <si>
    <t>微水镇</t>
  </si>
  <si>
    <t>北良都、东水、东庄、段庄、后掌、胡家峪、虎皮庄、皇都、良都店、良河东、良河西、栾家窑、马村、南高家庄、南良都、微新庄、五里铺、岩峰、帐方岭、芝麻峪</t>
  </si>
  <si>
    <t>吴家窑乡</t>
  </si>
  <si>
    <t>白土坡、彪村、滴水岸、窦王墓、后亭、金柱、苗峪、前亭、石佛、吴家窑、长峪</t>
  </si>
  <si>
    <t>小作镇</t>
  </si>
  <si>
    <t>北石门、东高家庄、库隆峰、卢峪、南石门</t>
  </si>
  <si>
    <t>辛庄乡</t>
  </si>
  <si>
    <t>白土岭、北要子、大洛水、东西坪、黑水坪、冀南沟、焦家垴、李家嘴、米汤崖、牛道、苏家嘴、张家刊、张庄、朱砂洞</t>
  </si>
  <si>
    <t>秀林镇</t>
  </si>
  <si>
    <t>东柏山、东山、李家庄、牛王庙、吴家庄、西柏山、张家庄</t>
  </si>
  <si>
    <t>于家乡</t>
  </si>
  <si>
    <t>当泉、樊家、高家坡、郝家坡、康家、狼窝、南张井、史家、水窑洼、于家、张家、张井沟</t>
  </si>
  <si>
    <t>井矿220kV变电站</t>
  </si>
  <si>
    <t>北正、中乐、东南正、西南正、张河湾、北蒿亭</t>
  </si>
  <si>
    <t>苍岩山镇</t>
  </si>
  <si>
    <t>寺垴、汪里、红土岩、徐汉、杨庄、中罗峪、朱会沟、北孤台、南高家峪、胡家滩、景庄、洞阳坡、固兰、老牛峪、前罗峪、南孤台、上罗峪、上坪、柿庄</t>
  </si>
  <si>
    <t>测鱼镇</t>
  </si>
  <si>
    <t>王家掌、沿庄、雁过口、朱会、白城、南蒿亭、测鱼、崔家峪、董家、杜家庄、冯家庄、郭家口、红土嘴、花园、龙凤山、南寺、南寺掌、石门、西沟</t>
  </si>
  <si>
    <t>南陉、北陉、康庄、薛家庄、方山、杨青、西上庄、杨家沟</t>
  </si>
  <si>
    <t>北峪、常坪、贵泉、南峪、台头</t>
  </si>
  <si>
    <t>南障城镇</t>
  </si>
  <si>
    <t>七狮村、孙家峪、大王帮、小梁江、掩驾沟、支沙口、北障城、大梁江、南障城、东沟、蒋家、流沙硼、吕家、前头庄</t>
  </si>
  <si>
    <t>北关、北刘家沟、曹泉、大龙窝、黄沟、南关、高家庄、王家庄、秀水、周家坑、板桥、东梁洼、梁家、刘家沟、贡家庄、郝家窑、河东、核桃园、梨岩、南刘家沟、山北、石板片、石桥头、潭洞、小龙窝、长生口、朱家疃、庄旺</t>
  </si>
  <si>
    <t>石棋峪</t>
  </si>
  <si>
    <t>长岗、罗庄、南河头、微水、石门新村、椅子、石圪垯、涧沟</t>
  </si>
  <si>
    <t>小寨、小作、冶西、出六里、赵东岭、马头山、梅家庄、赵西岭、北马峪、仇家窑、桃林坪、八里沟、沙窑、胡雷</t>
  </si>
  <si>
    <t>大王庙、栾庄、南要子、辛庄、小里岩、曹家庄、达柯、大里岩、董家庄、洪河漕、胡仁、井子、凉沟桥、菩萨崖、石瓮、寺掌峪、松树岭、桃王庄、瓦瓮、五弓、西高家庄、小切、小寺、小峪</t>
  </si>
  <si>
    <t>北横口、铺上、北秀林、北张村、马峪、梅庄、庙岩、南横口、南张村、神堂寨、袁峪、蒿亭、南秀林、翟家庄</t>
  </si>
  <si>
    <t>井陉矿区</t>
  </si>
  <si>
    <t>凤山镇</t>
  </si>
  <si>
    <t>白彪、北凤山、荆蒲兰、南井沟、杨家沟、中凤山</t>
  </si>
  <si>
    <t>横涧乡</t>
  </si>
  <si>
    <t>天户</t>
  </si>
  <si>
    <t>贾庄镇</t>
  </si>
  <si>
    <t>北寨、东王舍、贾庄、涧底、南寨、台阳、天户峪、西王舍、新王舍</t>
  </si>
  <si>
    <t>南凤山、西沟、张家井</t>
  </si>
  <si>
    <t>刘赵村、北西、横北、横南、青泉、新西、横西、东岗头、冯家沟、赵村店</t>
  </si>
  <si>
    <t>西岗头、中王舍</t>
  </si>
  <si>
    <r>
      <rPr>
        <sz val="12"/>
        <color theme="1"/>
        <rFont val="宋体"/>
        <charset val="134"/>
      </rPr>
      <t>东田</t>
    </r>
    <r>
      <rPr>
        <sz val="12"/>
        <rFont val="Times New Roman"/>
        <charset val="134"/>
      </rPr>
      <t>220kV</t>
    </r>
    <r>
      <rPr>
        <sz val="12"/>
        <color theme="1"/>
        <rFont val="宋体"/>
        <charset val="134"/>
      </rPr>
      <t>变电站</t>
    </r>
  </si>
  <si>
    <t>新乐市</t>
  </si>
  <si>
    <t>长寿街道</t>
  </si>
  <si>
    <t>久乐社区、新化社区、建安社区、华宝社区、金融社区、市府社区、远洋社区、国人社区、热电社区、花园社区、东长寿村、西长寿村、芦新村、东安家庄村、东名村、堽头村、何家庄村、吴家庄村、东杨家庄村、同常店村、黄家庄村、</t>
  </si>
  <si>
    <t>化皮镇</t>
  </si>
  <si>
    <t>化皮村、李家庄村、唐头村、赵家庄村、官庄村、贯上村、西柴里村、东柴里村、西岳村、曹家庄村、辛合庄村、赵门村、刁桥庄村、</t>
  </si>
  <si>
    <t>承安镇</t>
  </si>
  <si>
    <t>承安铺村、木运铺村、新街铺村、三合铺村、东关村、北坛村、东五楼村、西五楼村、三里铺村、张史庄村、白家园村、邯村村、北五楼村、赤支村、良庄村、里辉村、辛岸村、陶家庄村、凤鸣村、回头岗村、田村铺村、范家庄村、西紫烟村、东紫烟村、西王庄村、东王庄村、小郭庄村、十三里村、二里半村、</t>
  </si>
  <si>
    <t>正莫镇</t>
  </si>
  <si>
    <t>正莫村、岸城村、车固村、留祥村、康庄村、</t>
  </si>
  <si>
    <t>大岳镇</t>
  </si>
  <si>
    <t>南大岳村、北大岳村、安庄村、安庄铺村、北李家庄村、相家庄村、沙井村、青村村、</t>
  </si>
  <si>
    <t>木村乡</t>
  </si>
  <si>
    <t>木村村、西曹村、北刘家庄村、新义庄村、中同村、</t>
  </si>
  <si>
    <t>协神乡</t>
  </si>
  <si>
    <t>南协神村、笔头村、褚邱村、店上村、陆桥村、闵镇村、王村村、北青同村、南青同村、太平庄村、周家庄村、西田村、安太庄村、朱家庄村、刘家庄村、贾庄村、西杨家庄村、牛家庄村、靳家庄村、</t>
  </si>
  <si>
    <r>
      <rPr>
        <sz val="12"/>
        <color theme="1"/>
        <rFont val="宋体"/>
        <charset val="134"/>
      </rPr>
      <t>伏羲</t>
    </r>
    <r>
      <rPr>
        <sz val="12"/>
        <rFont val="Times New Roman"/>
        <charset val="134"/>
      </rPr>
      <t>220kV</t>
    </r>
    <r>
      <rPr>
        <sz val="12"/>
        <color theme="1"/>
        <rFont val="宋体"/>
        <charset val="134"/>
      </rPr>
      <t>变电站</t>
    </r>
  </si>
  <si>
    <t>邯邰镇</t>
  </si>
  <si>
    <t>邯邰村、东岳村、东张村、南张村、西张村、路家庄村、赤堠村、五里铺村、南苏村、香城村、东牛林村、西牛林村、苏仙庄村、小牛村、大流村、小流村、渔砥村、曲都村、坚固村、</t>
  </si>
  <si>
    <t>东王镇</t>
  </si>
  <si>
    <t>东王村、东里村、西里村、陈村村、班家庄村、孔村村、康兴村、西王村、楼底村、白店村、</t>
  </si>
  <si>
    <t>马头铺镇</t>
  </si>
  <si>
    <t>北齐同村、南齐同村、陈家庄村、林曲村、南城西村、北城西村、马头铺村、东庄村、南双晶村、北双晶村、东田村、内营村、西名村、张家庄村、西安家庄村、西义合庄村、马石桥村、石家庄村、东阳村、</t>
  </si>
  <si>
    <t>杜固镇</t>
  </si>
  <si>
    <t>杜固村、东曹村、宋村村、岗怀里村、解香村、前宣村、北贾庄村、南贾庄村、小吴村、杜寺村、北累头村、南累头村、累头屯村、东义合庄村、</t>
  </si>
  <si>
    <t>彭家庄乡</t>
  </si>
  <si>
    <t>彭家庄村、大赵村、同义庄村、小宅铺村、小宅村、郭村村、中心庄村、大道五里铺村、</t>
  </si>
  <si>
    <r>
      <rPr>
        <sz val="12"/>
        <color theme="1"/>
        <rFont val="宋体"/>
        <charset val="134"/>
      </rPr>
      <t>子龙</t>
    </r>
    <r>
      <rPr>
        <sz val="12"/>
        <rFont val="Times New Roman"/>
        <charset val="134"/>
      </rPr>
      <t>220kV</t>
    </r>
    <r>
      <rPr>
        <sz val="12"/>
        <color theme="1"/>
        <rFont val="宋体"/>
        <charset val="134"/>
      </rPr>
      <t>变电站</t>
    </r>
  </si>
  <si>
    <r>
      <rPr>
        <sz val="12"/>
        <color theme="1"/>
        <rFont val="宋体"/>
        <charset val="134"/>
      </rPr>
      <t>正定县</t>
    </r>
    <r>
      <rPr>
        <sz val="12"/>
        <color theme="1"/>
        <rFont val="Times New Roman"/>
        <charset val="134"/>
      </rPr>
      <t xml:space="preserve">
</t>
    </r>
    <r>
      <rPr>
        <sz val="12"/>
        <color theme="1"/>
        <rFont val="宋体"/>
        <charset val="134"/>
      </rPr>
      <t>（含新区）</t>
    </r>
  </si>
  <si>
    <t>三里屯街道</t>
  </si>
  <si>
    <t>三里屯社区、东关社区、西洋社区、西上泽社区、东上泽社区、吴家庄社区、大临济社区、郭家庄社区、东临济社区、西临济社区、</t>
  </si>
  <si>
    <t>正定镇</t>
  </si>
  <si>
    <t>恒东小区社区、常山小区社区、恒州小区社区、恒山小区社区、解放街社区、大众街社区、常胜街社区、民主街社区、车站街社区、胜利街社区、东门里社区、西门里社区、西南街社区、西关村、西门里村、西南街村、生民街村、四合街村、南关村、顺城关村、东门里村、大众街村、胜利街村、北门里村、北关村、车站街村、西北街村、太平街村、民主街村、城李庄村、城杨庄村、木厂村、太平庄村、永安村、北贾村、西邢家庄村、三角村、岸下村、教场庄村、树林村、五里铺村、东柏棠村、西柏棠村、斜角头村、塔元庄村、野头村、戴家庄村、王古寺村、大孙村、新村村、小孙村、战村村、</t>
  </si>
  <si>
    <r>
      <rPr>
        <sz val="12"/>
        <color theme="1"/>
        <rFont val="宋体"/>
        <charset val="134"/>
      </rPr>
      <t>常山</t>
    </r>
    <r>
      <rPr>
        <sz val="12"/>
        <rFont val="Times New Roman"/>
        <charset val="134"/>
      </rPr>
      <t>220kV</t>
    </r>
    <r>
      <rPr>
        <sz val="12"/>
        <color theme="1"/>
        <rFont val="宋体"/>
        <charset val="134"/>
      </rPr>
      <t>变电站</t>
    </r>
  </si>
  <si>
    <t>新城铺镇</t>
  </si>
  <si>
    <t>新城铺村、北王庄村、小吴村、小邯村、北辛庄村、合家庄村、西咬村、中咬村、东咬村、东白庄村、西白庄村、东平乐村、冯家庄村、台上村、</t>
  </si>
  <si>
    <t>诸福屯街道</t>
  </si>
  <si>
    <t>诸福屯社区、固营村社区、蟠桃村社区、南圣板社区、中圣板社区、北圣板社区、戎家园社区、朱河社区、罗家庄社区、丁家庄社区、</t>
  </si>
  <si>
    <t>新安镇</t>
  </si>
  <si>
    <t>新安村、吴兴村、李家庄村、柳树科村、南王庄村、于家庄村、东权城村、西权城村、秦家庄村、北白佛村、七吉村、西慈亭村、东慈亭村、窑上村、</t>
  </si>
  <si>
    <t>南牛乡</t>
  </si>
  <si>
    <t>南牛村、东洋村、树路村、侯家庄村、南永固村、北永固村、东贾村、东杨庄村、西杨庄村、河里村、曹村村、木庄村、牛家庄村、东邢家庄村、塔屯村、拐角铺村、</t>
  </si>
  <si>
    <t>西平乐乡</t>
  </si>
  <si>
    <t>西平乐村、中平乐村、西杜村、中杜村、东杜村、西安丰村、东安丰村、大寨村、南化村、正民庄村、</t>
  </si>
  <si>
    <r>
      <rPr>
        <sz val="12"/>
        <color theme="1"/>
        <rFont val="宋体"/>
        <charset val="134"/>
      </rPr>
      <t>正西</t>
    </r>
    <r>
      <rPr>
        <sz val="12"/>
        <rFont val="Times New Roman"/>
        <charset val="134"/>
      </rPr>
      <t>220kV</t>
    </r>
    <r>
      <rPr>
        <sz val="12"/>
        <color theme="1"/>
        <rFont val="宋体"/>
        <charset val="134"/>
      </rPr>
      <t>变电站</t>
    </r>
  </si>
  <si>
    <t>北贾村、野头村、戴家庄村、王古寺村</t>
  </si>
  <si>
    <t>南岗镇</t>
  </si>
  <si>
    <t>南岗村、北孙村、南早现村、北早现村、丰家庄村、小客村、东房头村、西房头村、东叩村、中叩村、戎家庄村、雕桥村、雕桥庄村、上水屯村、下水屯村、丰隆疃村、安谷村、平安屯村、平安村、</t>
  </si>
  <si>
    <t>曲阳桥镇</t>
  </si>
  <si>
    <t>曲阳桥村、上曲阳村、西叩村、东曲阳村、南曲阳村、西辛庄村、周家庄村、东里宅村、西里寨村、胡村村、韩家楼村、高平村、前塔底村、后塔底村、北白店村、南白店村、邵同村、西汉村、东汉村、西河村、</t>
  </si>
  <si>
    <t>南楼乡</t>
  </si>
  <si>
    <t>南楼村、北楼村、东吉村、韩家庄村、北石家庄村、巧女村、丁旺村、完民庄村、陈家庄村、良下村、东宿村、西宿村、宿村庄村、樊家庄村、厢同村、许香村、付家村、东里双村、西里双村、里双店村、孔村村、陈家疃村、</t>
  </si>
  <si>
    <r>
      <rPr>
        <sz val="12"/>
        <color theme="1"/>
        <rFont val="宋体"/>
        <charset val="134"/>
      </rPr>
      <t>铜冶</t>
    </r>
    <r>
      <rPr>
        <sz val="12"/>
        <rFont val="Times New Roman"/>
        <charset val="134"/>
      </rPr>
      <t>220kV</t>
    </r>
    <r>
      <rPr>
        <sz val="12"/>
        <color theme="1"/>
        <rFont val="宋体"/>
        <charset val="134"/>
      </rPr>
      <t>变电站</t>
    </r>
  </si>
  <si>
    <t>鹿泉区</t>
  </si>
  <si>
    <t>铜冶镇</t>
  </si>
  <si>
    <t>南铜冶村、北铜冶村、西铜冶村、南甘子村、北甘子村、羊角庄村、东任村、南任村、西任村、岭底村、北故邑村、南故邑村、乔门沟村、永壁东街村、永壁南街村、永壁西街村、永壁北街村、耿家庄村、西良厢村、南杜村、北降壁村、莲花营村、小张庄村、南张庄村、李家庄村、</t>
  </si>
  <si>
    <t>山尹村镇</t>
  </si>
  <si>
    <t>山尹村、南平同村、东郭庄村、西郭庄村、韩家园村、山南张庄村、底下园村</t>
  </si>
  <si>
    <t>上寨乡</t>
  </si>
  <si>
    <t>上寨村、南寨村、北寨村、梁庄村、常河村</t>
  </si>
  <si>
    <t>寺家庄镇</t>
  </si>
  <si>
    <t>寺家庄村、东营东街村、东营西街村、东营北街村、南降壁村、岗上村、西龙贵村、南龙贵村、高迁西街村、高迁东街村、高迁北街村、东良政村、西良政村、平南村、平北村</t>
  </si>
  <si>
    <r>
      <rPr>
        <sz val="12"/>
        <color theme="1"/>
        <rFont val="宋体"/>
        <charset val="134"/>
      </rPr>
      <t>上庄</t>
    </r>
    <r>
      <rPr>
        <sz val="12"/>
        <rFont val="Times New Roman"/>
        <charset val="134"/>
      </rPr>
      <t>220kV</t>
    </r>
    <r>
      <rPr>
        <sz val="12"/>
        <color theme="1"/>
        <rFont val="宋体"/>
        <charset val="134"/>
      </rPr>
      <t>变电站</t>
    </r>
  </si>
  <si>
    <t>上庄镇</t>
  </si>
  <si>
    <t>大车行村、上庄村、台头村、大宋楼村、小宋楼村、南庄村、辛庄村、大王庙村、王庄村、谷庄村、洞沟村、小李庄村、庄窝村、小车行村、韩庄村、钟庄村</t>
  </si>
  <si>
    <r>
      <rPr>
        <sz val="12"/>
        <color theme="1"/>
        <rFont val="宋体"/>
        <charset val="134"/>
      </rPr>
      <t>鹿泉</t>
    </r>
    <r>
      <rPr>
        <sz val="12"/>
        <rFont val="Times New Roman"/>
        <charset val="134"/>
      </rPr>
      <t>220kV</t>
    </r>
    <r>
      <rPr>
        <sz val="12"/>
        <color theme="1"/>
        <rFont val="宋体"/>
        <charset val="134"/>
      </rPr>
      <t>变电站</t>
    </r>
  </si>
  <si>
    <t>李村镇</t>
  </si>
  <si>
    <t>李村村、闫同村、南许营村、北许营村、百尺杆村、张堡村、南白砂村、屯头村、同阁村、南胡庄村、北胡庄村、王村村、向阳村、东小壁村、西小壁村、孟庄村、灰壁村、邓村村、秦庄村、郑村村、前东毗村、后东毗村、邓庄村、</t>
  </si>
  <si>
    <t>获鹿镇</t>
  </si>
  <si>
    <t>一街村、二街村、三街村、四街村、五街村、六街村、七街村、八街村、曹庄村、杨庄村、贺庄村、郑家庄村、张家庄村、杜家庄村、下聂庄村、大李庄村、黄峪村、大毕村、小毕村、高庄村、西马庄村、东马庄村、北新城村、南海山村、北海山村、东辛庄村、石柏村</t>
  </si>
  <si>
    <t>石井乡</t>
  </si>
  <si>
    <t>石井村、北薛庄村、岸下村、栈道村、山后张庄村、东庄村、封庄村、黄岩村、天井沟村</t>
  </si>
  <si>
    <t>白鹿泉乡</t>
  </si>
  <si>
    <t>东土门村、西土门村、郄庄村、枣林村、曹坊村、白鹿泉村、东胡申村、西胡申村、谷家峪村、西薛庄村、西杨庄村、段庄村、水峪村、上聂庄村、荷莲峪村、武庄村、粱庄村</t>
  </si>
  <si>
    <t>鹿泉经济开发区</t>
  </si>
  <si>
    <t>方台村、横山村、南新城村、申后村、符家庄村</t>
  </si>
  <si>
    <t>宜安镇</t>
  </si>
  <si>
    <t>牛山村、宜安村、裴村村、东焦东队、东焦中队、东焦西队、王屋村、高窑村、岭口村、于庄村、高家台村、马山村、永乐村、新寨村、田都村、东鲍庄村、西鲍庄村、南鲍庄村、北鲍庄村、孟岭村、东邱陵村、西邱陵村、庄头村</t>
  </si>
  <si>
    <t>黄壁庄镇</t>
  </si>
  <si>
    <t>北白砂村、沿村村、古贤村、北庄村、田村村、下黄壁村、上黄壁村、黄壁庄村、上吕村、东升村</t>
  </si>
  <si>
    <r>
      <rPr>
        <sz val="12"/>
        <color theme="1"/>
        <rFont val="宋体"/>
        <charset val="134"/>
      </rPr>
      <t>大河</t>
    </r>
    <r>
      <rPr>
        <sz val="12"/>
        <rFont val="Times New Roman"/>
        <charset val="134"/>
      </rPr>
      <t>220kV</t>
    </r>
    <r>
      <rPr>
        <sz val="12"/>
        <color theme="1"/>
        <rFont val="宋体"/>
        <charset val="134"/>
      </rPr>
      <t>变电站</t>
    </r>
  </si>
  <si>
    <t>大河镇</t>
  </si>
  <si>
    <t>大河村、小河村、孟同村、双合村、贾村村、杜童村、纸房头村、南落凌村、中落凌村、北落凌村、城东桥东队村、城东桥西队村、霍寨村、徐家庄村、小马村、北高庄村、南故城村、北故城村、双庙村、曲寨村、邵营村、刘庄村、山前村、小栈道村、东邵营村、新庄头村</t>
  </si>
  <si>
    <r>
      <rPr>
        <sz val="12"/>
        <rFont val="宋体"/>
        <charset val="134"/>
      </rPr>
      <t>西富</t>
    </r>
    <r>
      <rPr>
        <sz val="12"/>
        <rFont val="Times New Roman"/>
        <charset val="134"/>
      </rPr>
      <t>220kV</t>
    </r>
    <r>
      <rPr>
        <sz val="12"/>
        <rFont val="宋体"/>
        <charset val="134"/>
      </rPr>
      <t>变电站</t>
    </r>
  </si>
  <si>
    <t>元氏县</t>
  </si>
  <si>
    <r>
      <rPr>
        <sz val="12"/>
        <rFont val="宋体"/>
        <charset val="134"/>
      </rPr>
      <t>槐阳镇</t>
    </r>
  </si>
  <si>
    <t>东韩台、西关、东关、南关、中街、南街、东街、花园、贾庄、西原庄、东原庄、寺庄、郭村、官庄村、铁屯、李村、西尖中村、东尖中村、南尖中村、南杜村、北苏村、里仁庄村等。</t>
  </si>
  <si>
    <r>
      <rPr>
        <sz val="12"/>
        <rFont val="宋体"/>
        <charset val="134"/>
      </rPr>
      <t>宋曹镇</t>
    </r>
  </si>
  <si>
    <t>建安村、王宋村、大孔村、宋曹村、东岗王村、西岗汪村、小孔村、南苏村、叩村、东解村、西解村等。</t>
  </si>
  <si>
    <r>
      <rPr>
        <sz val="12"/>
        <rFont val="宋体"/>
        <charset val="134"/>
      </rPr>
      <t>南因镇</t>
    </r>
  </si>
  <si>
    <t>西杜村、北杜村、东杜村、赵堡村、牛房庄村、董堡村、孟村、禇固村、南凡村、北凡村、仝梅吕村、一街村、二街村、三街村、四街村、贾村、南因庄村等。</t>
  </si>
  <si>
    <r>
      <rPr>
        <sz val="12"/>
        <rFont val="宋体"/>
        <charset val="134"/>
      </rPr>
      <t>马村镇</t>
    </r>
  </si>
  <si>
    <t>使庄、当铺庄。</t>
  </si>
  <si>
    <r>
      <rPr>
        <sz val="12"/>
        <rFont val="宋体"/>
        <charset val="134"/>
      </rPr>
      <t>万花</t>
    </r>
    <r>
      <rPr>
        <sz val="12"/>
        <rFont val="Times New Roman"/>
        <charset val="134"/>
      </rPr>
      <t>220kV</t>
    </r>
    <r>
      <rPr>
        <sz val="12"/>
        <rFont val="宋体"/>
        <charset val="134"/>
      </rPr>
      <t>变电站</t>
    </r>
  </si>
  <si>
    <t>彭家庄、福元庄、张一、张二、张三、张四、万年、马村、营里、泉村、段村、聊村。</t>
  </si>
  <si>
    <t>方中村、野场、王全口、陈村、来厢、西韩台</t>
  </si>
  <si>
    <r>
      <rPr>
        <sz val="12"/>
        <rFont val="宋体"/>
        <charset val="134"/>
      </rPr>
      <t>苏村乡</t>
    </r>
  </si>
  <si>
    <t>高庄、岳庄、南营、北营、南苏村、北苏村、孔村、齐范、王村等。</t>
  </si>
  <si>
    <r>
      <rPr>
        <sz val="12"/>
        <rFont val="宋体"/>
        <charset val="134"/>
      </rPr>
      <t>苏阳乡</t>
    </r>
  </si>
  <si>
    <t>车汪沟村、郭北村、上庄、东城角村、何家沟村、李家庄村、东苏阳村、南苏阳村、北苏阳村、沟北村、纸屯、南白娄村、西城角村等。</t>
  </si>
  <si>
    <r>
      <rPr>
        <sz val="12"/>
        <rFont val="宋体"/>
        <charset val="134"/>
      </rPr>
      <t>北正乡</t>
    </r>
  </si>
  <si>
    <t>杨家寨、北正、南正、东台城、西台城、鹿台、窑子庄、时家庄、褚家庄等。</t>
  </si>
  <si>
    <r>
      <rPr>
        <sz val="12"/>
        <rFont val="宋体"/>
        <charset val="134"/>
      </rPr>
      <t>南佐镇</t>
    </r>
  </si>
  <si>
    <t>窑上、北佐、丰照、侯村、苏庄、西南街、东南街、北龙池、长村、东北街、南龙池、西北街等。</t>
  </si>
  <si>
    <r>
      <rPr>
        <sz val="12"/>
        <rFont val="宋体"/>
        <charset val="134"/>
      </rPr>
      <t>前仙乡</t>
    </r>
  </si>
  <si>
    <t>牛家庄村、北马村、南马村、东岭底村、西岭底村、石板沟村、口头村、南子沟村、前仙村、北子沟村、后仙村等。</t>
  </si>
  <si>
    <r>
      <rPr>
        <sz val="12"/>
        <rFont val="宋体"/>
        <charset val="134"/>
      </rPr>
      <t>黑水河乡</t>
    </r>
  </si>
  <si>
    <t>马岭、乔家庄村、王家庄村、明秀村、黑水河村、南沙滩村、旷村、三道坡村、佃户营村、胡家庄村、北庄村、北沙滩村等。</t>
  </si>
  <si>
    <r>
      <rPr>
        <sz val="12"/>
        <rFont val="宋体"/>
        <charset val="134"/>
      </rPr>
      <t>殷村镇</t>
    </r>
  </si>
  <si>
    <t>牛家楼、南吴会、殷村、陈郭庄、小留、北程、院家村、赵村、红旗、南程、西郝、位村、褚庄等。</t>
  </si>
  <si>
    <r>
      <rPr>
        <sz val="12"/>
        <rFont val="宋体"/>
        <charset val="134"/>
      </rPr>
      <t>姬村镇</t>
    </r>
  </si>
  <si>
    <t>东正庄、西正庄、北吴会、里余、前营、后营、赤良、城郎、王家庄、范家庄、姬村、闫堡、前赵庄、后赵庄等。</t>
  </si>
  <si>
    <r>
      <rPr>
        <sz val="12"/>
        <rFont val="宋体"/>
        <charset val="134"/>
      </rPr>
      <t>北褚镇</t>
    </r>
  </si>
  <si>
    <t>东贾村、北褚、南褚、吴村、故城、西同下、西贾、东同下、梅村、东阳村、西褚、胡泉、西阳村、新阳村等。</t>
  </si>
  <si>
    <r>
      <rPr>
        <sz val="12"/>
        <rFont val="宋体"/>
        <charset val="134"/>
      </rPr>
      <t>东张乡</t>
    </r>
  </si>
  <si>
    <t>庄里村、东正村、大陈庄、北岩村、梨村、西正村、杜庄村、苗庄村、上张村、西张村、西付二大、西付一大、东付村、宴庄村、东张村等</t>
  </si>
  <si>
    <r>
      <rPr>
        <sz val="12"/>
        <rFont val="宋体"/>
        <charset val="134"/>
      </rPr>
      <t>赵同乡</t>
    </r>
  </si>
  <si>
    <t>野鹿头、西于科村、方里、井下村、下汪、龙正村、北白娄村、毛一村、池村、赵同村、墨池村、高家庄村、东于科村等。</t>
  </si>
  <si>
    <t>石家庄可开放容量（MW）</t>
  </si>
  <si>
    <t>石家庄已出现返送县（区）的数量</t>
  </si>
  <si>
    <t>已无分布式光伏可接入容量的县的数量</t>
  </si>
  <si>
    <t>石家庄返送站</t>
  </si>
  <si>
    <t>分布式光伏可接入容量小于0.2的县的数量</t>
  </si>
  <si>
    <t xml:space="preserve"> </t>
  </si>
  <si>
    <t>2023年1-3月最小负荷
（MW）</t>
  </si>
  <si>
    <t>2023二季度剩余可开放容量（MW）
自动计算无需修改</t>
  </si>
  <si>
    <t>乡镇</t>
  </si>
  <si>
    <t>所带村（街道）</t>
  </si>
  <si>
    <t>该县可开放容量</t>
  </si>
  <si>
    <t>北杨站</t>
  </si>
  <si>
    <t>安国市</t>
  </si>
  <si>
    <t>药都街道</t>
  </si>
  <si>
    <t>办事处驻东方药城；：药华路、药兴路；杜庄、淤村、八五、北河、北娄、南娄、姬庄、门东、大文、阎村、中阳、河西、齐村、北各堡、西各堡、东各堡、观音堂、民主街</t>
  </si>
  <si>
    <t>石佛镇</t>
  </si>
  <si>
    <t>镇政府驻石佛村；石佛、路景、北阳、南阳、高街、李街、王街、东巷、南章</t>
  </si>
  <si>
    <t>西佛落镇</t>
  </si>
  <si>
    <t>乡政府驻西伏落村；西佛落、东佛落、中佛落、张家营、西伯章、郭北庄、康庄、大营、小营、娄营</t>
  </si>
  <si>
    <t>祁州站</t>
  </si>
  <si>
    <t>祁州路街道</t>
  </si>
  <si>
    <t>镇政府驻祁州工业城；桥南、桥北；东关街、西关街、东大街、南大街、北大街、光明街、农民街、药市街、南仕庄、西仕庄、北仕庄、东张庄、南七公、北七公、东长仕、西长仕、孟庄、流霜、东河、西河、西徐、子娄、舍二、刘庄、宋庄、伏村、贾村、曲堤</t>
  </si>
  <si>
    <t>伍仁桥镇</t>
  </si>
  <si>
    <t>镇政府驻伍仁桥村；：伍仁桥、南章令、新军诜、伍仁、南郭、军诜、流托、流昌、大章、沙头、寺下、宋固、奉伯、中送</t>
  </si>
  <si>
    <t>大五女镇</t>
  </si>
  <si>
    <t>镇政府驻大五女村；大五女、东秋元、西秋元、西娄底、西张庄、大李庄、西吴庄、东吴庄、北张、南张、张店、袁李、滩头、杨庄、北店、南店、景中、郑村、里河</t>
  </si>
  <si>
    <t>郑章镇</t>
  </si>
  <si>
    <t>镇政府驻郑章村；郑章、韩村、边庄、谢庄、路根、东柴、行唐、梨园、东桄、西桄、海市、新安、侯村、杨翟、常庄、东王庄、西王庄、南辛庄、北王买、南王买、小王买、营二里</t>
  </si>
  <si>
    <t>明官店乡</t>
  </si>
  <si>
    <t>乡政府驻明官店村；明官店、西章令、北章令、小南流、大南流、新刘庄、北徐辛庄、陈庄、杨横、霍庄、东庄、焦街、西固、东固、西韩、东韩、辛庄、前李、郑庄、王庄、肖街、张庄、焦庄、大户、统一</t>
  </si>
  <si>
    <t>北段村乡</t>
  </si>
  <si>
    <t>乡政府驻北段村；北段、南段、黄台、翟营、北都、中照、西照、小内、边三庄、北马庄、瓦子里</t>
  </si>
  <si>
    <t>南娄底乡</t>
  </si>
  <si>
    <t>乡政府驻南娄底村；南娄底、北娄底、西北马、东北马、西崔章、东崔章、茂山卫、北张各庄、卓头、固城、固西、八方、南马、高业</t>
  </si>
  <si>
    <t>西城镇</t>
  </si>
  <si>
    <t>政府驻西城村；：西城、东城、北堡、南堡、东街、西街、北街、南街、马固、西叩、堼头、南流罗、北流罗、东王奇、西王奇、王奇庄</t>
  </si>
  <si>
    <t>博野县</t>
  </si>
  <si>
    <t>镇政府驻石佛村；甄庄、米庄、立庄、东叩、固显、马庄、南程各庄、北程各庄、石庄、马村</t>
  </si>
  <si>
    <t>博野镇</t>
  </si>
  <si>
    <t>屯庄、北白沙村、沙沃、冯村、小苑、西高庄、南白沙、屯庄营村、杜各庄村、庄头营村、庄头村、北刘陀村、刘陀营、南刘陀、西街、南街、王各庄村、王营、大营、小营、东高庄村、徐营村、东风村、东升村、大苑村、刘陀店、东街</t>
  </si>
  <si>
    <t>北杨镇</t>
  </si>
  <si>
    <t>北邑村、南邑村、邓庄村、芦村、北堤圈村、北小王、北杨村、东章村、北彦村、沃头村、南祝村</t>
  </si>
  <si>
    <t>东墟镇</t>
  </si>
  <si>
    <t>陈村、东墟、南田、西田</t>
  </si>
  <si>
    <t>邓村站</t>
  </si>
  <si>
    <t>城东镇</t>
  </si>
  <si>
    <t>东伯章村、大西章、小西章、许村、城东村、于堤村、里村、寺上村、南旺、岗子上村、八里庄村、十里铺、小南祝</t>
  </si>
  <si>
    <t>小店镇</t>
  </si>
  <si>
    <t>魏庄村、肖庄村、吴王庄、周于庄村、闫庄村、东杜村、西杜村、谭庄、油里铺、小店村、北祝村、胡庄村、白庄、米庄村、曹庄</t>
  </si>
  <si>
    <t>蠡县站</t>
  </si>
  <si>
    <t>南陶墟村、北陶墟村、四合庄村、龙堂村、东墟营、西墟</t>
  </si>
  <si>
    <t>程委镇</t>
  </si>
  <si>
    <t>宋村、宋庄、北阳庄、中阳庄、南阳庄、凤凰堡、凤凰庄、耿庄、解营村、东呈召村、西呈召村、张庄、程什伍、南林、北板桥、庄火头、南辛庄、夹河村、甄庄、南板桥、维新村、北辛庄、庞庄、王庄、程委村、南堤圈、北两合村、杜田庄村、程六市村、顿庄村、解村、刘村、西程委</t>
  </si>
  <si>
    <t>南小王镇</t>
  </si>
  <si>
    <t>白塔村、套里村、未庄村、陈庄、淮南、林庄、寇庄、同连、苑郭庄、堤头、南杨村、董庄村、南小王村、史家佐、大北河、小北河、东王各庄、西王各庄、李家陀</t>
  </si>
  <si>
    <t>柳卓站</t>
  </si>
  <si>
    <t>定兴县</t>
  </si>
  <si>
    <t>小庄头村、大墟村、陈村、张岳、大齐</t>
  </si>
  <si>
    <t>固城镇</t>
  </si>
  <si>
    <t>固城二街、固城三街、固城四街（新育）、固城八街、国兴、三里铺、马家庄、北庄头、北太平庄、南太平庄、北堽上、南堽上、北店（阎台）、南店、南合庄、陳村营、久安庄、台上</t>
  </si>
  <si>
    <t>柳卓乡</t>
  </si>
  <si>
    <t>东柳卓、北柳卓、北连、中连、南连、受坊、受坊庄、马村、肖金庄、西江村、东江村、青冢</t>
  </si>
  <si>
    <t>定兴镇</t>
  </si>
  <si>
    <t>北肖庄居委会、南肖庄居委会、嘉会庄居委会、新庄居委会、杜家庄居委会、小店居委会、北祖村店（北台上）、南祖村店、北侯、南侯、侯村营（南地）、永兴庄、郝家房（回民庄、张家房）、西城、西辛告、东辛告、南辛告、周家庄、小北头、沟头、韩家庄、塔头、李家庄、庞各庄、两合庄、郝家庄、魏家庄、三家疃、大沟、西石桥、东石桥、肖皮庄</t>
  </si>
  <si>
    <t>李郁庄乡</t>
  </si>
  <si>
    <t>李郁庄、杨各庄、傅家庄、东陈家庄、彭各庄、古庄营、张百户营、牛家庄、侯官营、东史家庄、永安庄、玉保庄</t>
  </si>
  <si>
    <t>东落堡镇</t>
  </si>
  <si>
    <t>东落堡（落堡新村）、北大位、南大位、吴村、田侯、东五里窑（西五里窑、郭家亭、郭坊）、大田、大任、小任、西陈家庄、西相盖（郭家坟）东相盖、西册上、东册上、南引（南引庄）、东引</t>
  </si>
  <si>
    <t>杨村镇</t>
  </si>
  <si>
    <t>杨村、北寨村、南寨村、西赵村、东赵村、南冬村、南吴家庄村、南辛庄村、姚家庄村、西各庄村、房家庄村、张里村、老里村、西里村、杨家庄村、北谢村、南谢村、北重楼村、南重楼村、西重楼村、卷子村、五柳庄村</t>
  </si>
  <si>
    <t>贤寓镇</t>
  </si>
  <si>
    <t>贤寓、南幸、北幸、西幸、南旺、常乐富、龙华、陈村、南大牛、北大牛、小牛、沽酒、百楼</t>
  </si>
  <si>
    <t>北河镇</t>
  </si>
  <si>
    <t>北河店、郑村、仓巨、红树、史家庄、红树营（北三里铺、六里铺、泥瓦铺）、耿家庄、西刘家庄、东刘家庄、十五汲</t>
  </si>
  <si>
    <t>天宫寺镇</t>
  </si>
  <si>
    <t>天宫寺、太平庄、张祖庄、李八营、顺河营、闫家营、孙各庄、谷家村、界河铺、北马坊、南马坊、天边村、西黄河、老君屯、辛保庄、高家庄、北斗门、中斗门、南斗门、陶洼、铺头、胡家庄、西王各庄、北王各庄、南王各庄</t>
  </si>
  <si>
    <t>肖村乡</t>
  </si>
  <si>
    <t>肖村、西肖村、东肖村、肖村营、坊上、石象、北七、九汲、九汲庄、六里屯、尚汲铺</t>
  </si>
  <si>
    <t>内章镇</t>
  </si>
  <si>
    <t>北田、东韩村、章村、曹村、榆林、皂马、尤旺、大佟村、佟北庄、佟高庄、南召、王官、内章第一、内章第二、内章第三、西靳村、西章、大北召、小北召、西晓村、东晓村</t>
  </si>
  <si>
    <t>北南蔡乡</t>
  </si>
  <si>
    <t>北南蔡、南南蔡、北蔡、中蔡、东辛庄、大留村、南留村、谭城</t>
  </si>
  <si>
    <t>小朱庄镇</t>
  </si>
  <si>
    <t>小朱庄、大朱庄、韩家营、臧官营、李各庄、西沟河、东沟河、北张庄、南张庄、北吴家庄、东高家庄、韦家庄、葛家庄、屠家营、夏家营、小王庄、韦家营、张伯庄、尹黄营、常家营、高兰沟、焦兰沟、巨兰沟、刘兰沟、王兰沟</t>
  </si>
  <si>
    <t>姚村镇</t>
  </si>
  <si>
    <t>姚村、留村、西李家庄、仪封、一间房、北城、辛木、西马家庄、侯家庄</t>
  </si>
  <si>
    <t>高里镇</t>
  </si>
  <si>
    <t>高里店、东高里、西高里、长安城、金台陈村、平堽、北章、南章、沿村、石柱村、古桑村、景安村、究室村、易上村、北庄村、易上营村、王村、辛安甫村、韩村村、河内村</t>
  </si>
  <si>
    <t>固店站</t>
  </si>
  <si>
    <t>定州</t>
  </si>
  <si>
    <t>张家庄乡</t>
  </si>
  <si>
    <t>张家庄、西落堡、西魏家庄、西陶沈、中陶沈、东陶沈、曹家营、北营邱、南营邱、固店</t>
  </si>
  <si>
    <t>留早镇</t>
  </si>
  <si>
    <t>高辛庄、高家佐、陈家佐、宿家佐、胡房、西同房、西南合、东南合</t>
  </si>
  <si>
    <t>北城区</t>
  </si>
  <si>
    <t>唐城、清水河、北门街、</t>
  </si>
  <si>
    <t>清风店镇</t>
  </si>
  <si>
    <t>清风店西街、清风店北街、清风店南街、清风店东街、南支合、北支合、太平庄、东市邑、西市邑、候辛庄、二十里铺、东丈、东只东、西岗、东岗、燕家庄、席家庄、罗家庄、吴村、王庄、东王吕、西王吕、南王吕、东三路、西三路、新立庄、连仲、燕三路、大三路、唐城</t>
  </si>
  <si>
    <t>砖路镇</t>
  </si>
  <si>
    <t>沈家庄、南沿村</t>
  </si>
  <si>
    <t>车寄站</t>
  </si>
  <si>
    <t>庞村镇</t>
  </si>
  <si>
    <t>庞村、张家庄、东南宋、西南宋、大西丈、小西丈、东只东、西只东、北只东、杨只东、于只东、张只东、张家庄、南沿、东坂</t>
  </si>
  <si>
    <t>南城区</t>
  </si>
  <si>
    <t>庞家佐村、石家佐村、东汶村、西汶村、刘催邱村、仝家庄、北平谷、南关、回民街、都府营街、仓门口街、宝塔街、建设街、李家湾社区、马道街、牛村、香家庄村、东朱谷村、贺家营村、东刘家庄村、瓮家庄村、程家庄村、彭家庄村、中军帐、四家庄村、南关、回民街、都府营街、商业街、南大街、北大街、刀枪街、八兄、八角郎、纸房头、皮庄子、曹庄子、兰家佐、北陵头、南刘家庄、西朱谷</t>
  </si>
  <si>
    <t>叮咛店镇</t>
  </si>
  <si>
    <t>二郎庙、双天工业园区、四合庄、牛王庄、梅家庄、崔蒲庄、子远、东双屯、西双屯、新城村、中平谷、南平谷、黄家庄、新城屯、东车寄、叮咛店、西张谦、东张欠、叮咛村、寨里、中流、东杨村、西杨村、营北庄、怀德营、南车寄</t>
  </si>
  <si>
    <t>号头庄乡</t>
  </si>
  <si>
    <t>梁家营村、安家庄村、杨家营村、吴定庄村</t>
  </si>
  <si>
    <t>杨家庄乡</t>
  </si>
  <si>
    <t>杨家庄村、石板村、提催邱村、吴羊平村、霍羊平村、八里店、东马家寨村</t>
  </si>
  <si>
    <t>高蓬镇</t>
  </si>
  <si>
    <t>西牛村、东牛村、钮店、北高蓬、南高蓬、六家村、富村、曹家庄</t>
  </si>
  <si>
    <t>邢邑镇</t>
  </si>
  <si>
    <t>邢邑、南王宿、北王宿、东阳暮、西阳暮</t>
  </si>
  <si>
    <t>周村镇</t>
  </si>
  <si>
    <t>南陵头、前屯、疙瘩头、马家寨、朱家庄、北子京、北车寄、花张蒙、李张蒙、张蒙屯、阜头庄、武庄子、寺张蒙、塔尔洼、周村、南宣村、安吉庄、北辛兴、大吴村、南辛兴、南子京</t>
  </si>
  <si>
    <t>大道观街、东大街、新立街</t>
  </si>
  <si>
    <t>西城区</t>
  </si>
  <si>
    <t>蔡庄子、陈庄子、韩家洼、南会同、孟良桥、西关东街、西关南街、就业街、杨庄子、燕家佐、孔会同、王会同、安会同</t>
  </si>
  <si>
    <t>长安办</t>
  </si>
  <si>
    <t>塔宣村庄、西王庄</t>
  </si>
  <si>
    <t>开元镇</t>
  </si>
  <si>
    <t>岗北、代庄子、小油村、高油村、新油村、李油村、赵庄子、孔庄子、东杨庄、于家佐、于家佐、西念自疃、西忽村、高家庄、东杨庄、东念自疃、东沿里、东近同、东忽村、大近同、</t>
  </si>
  <si>
    <t>开元站</t>
  </si>
  <si>
    <t>明月店镇</t>
  </si>
  <si>
    <t>崔沿士、于沿士、王沿士、二十里铺、齐家佐、赵家洼、闫家庄、东落家疃、西落家疃、吴咬村、张咬村、王咬村、李咬村、大杨咬、小杨咬、解咬村、二十五里铺、康庄子、陵南、陵北、侯家洼、三十里铺、寨西店、寨南、十家疃、刘家庄、大道庄、刘家店、明月店、三回寨、沟里</t>
  </si>
  <si>
    <t>大杨庄、东杨庄、杨庄屯、西念自疃、东念自疃、内化、东沿里</t>
  </si>
  <si>
    <t>长安路街道办</t>
  </si>
  <si>
    <t>西王庄、新兴庄、新民庄、新合庄、辛店子、小堡自疃、塔宣村、孟家庄、黄宫城、胡家佐、胡宫城、大堡自疃、大寺头、北宫城、辛店子、董庄子、大流、庄头村、赵村、辛庄子、西南佐、西甘德、孟家庄、北刘家庄、韩家庄、东甘德、达子庄</t>
  </si>
  <si>
    <t>北庄子</t>
  </si>
  <si>
    <t>支白土、小屯、小奇连、奇连屯、庞白土、芦庄子、老雅庄、郝白土、大屯、大奇连、杨庄子、夏庄子、王庄子、</t>
  </si>
  <si>
    <t>南渠河、北渠河、砖路、北宋、南古山、北古山、台头、潘村、丁村、王村、北沿、李村、清辛庄、岸下、悟村、</t>
  </si>
  <si>
    <t>西坂、苏泉、西坂</t>
  </si>
  <si>
    <t>东旺</t>
  </si>
  <si>
    <t>东旺、张村、史村</t>
  </si>
  <si>
    <t>东北齐村、东寨里村、东汉村、帅村、东建阳村、西北齐村、西汉村、北鹿庄村、鹿家庄村</t>
  </si>
  <si>
    <t>东亭镇</t>
  </si>
  <si>
    <t>东王村、固城村、东庞村、师家庄村、东堤阳村、元光村、陈村营村、东亭村、黄家营村、土厚村、西堤阳村、安家营村、南齐村、翟城村、曹村</t>
  </si>
  <si>
    <t>子位镇</t>
  </si>
  <si>
    <t>北内堡村、东丁村、东内堡村、木佃村、南寨里村、七级村、寺底村、西丁村、西丁庄村、子位二村、子位三村、子位一村</t>
  </si>
  <si>
    <t>息冢镇</t>
  </si>
  <si>
    <t>东甄村、西甄村、庞村、东王郝、西王郝、侯家店、息仲、沙流、连台、流驼庄、王宿庄、贾村、王莽</t>
  </si>
  <si>
    <t>李亲顾镇</t>
  </si>
  <si>
    <t>李亲顾、留宿、太平庄、一家庄、西湖、油味、新立庄、市庄、赵家庄、东大召、小召、大召庄、北城村、东丁庄村、韩家庄、楼底村、南城村、彭家庄村</t>
  </si>
  <si>
    <t>西城乡</t>
  </si>
  <si>
    <t>东湖、南疃、北疃、解家庄、西城、东城、东赵庄、西赵庄、大定、胡阜才、西城庄、西新庄</t>
  </si>
  <si>
    <t>李辛庄、七堡、位村、小章、马村、李家庄、孙家庄、王家庄</t>
  </si>
  <si>
    <t>中山站</t>
  </si>
  <si>
    <t>八家庄、保和庄、益合庄、良村、良村庄、南木楼、北木楼、北俱佑</t>
  </si>
  <si>
    <t>南庄子村、北庄子村、大道观街、北门街、文庙街、新立街、东门街、东大街、东关、西里元、总司屯、高头、东里元、</t>
  </si>
  <si>
    <t>东市邑</t>
  </si>
  <si>
    <t>西关东街、西关南街、西关西街、西关北街</t>
  </si>
  <si>
    <t>北方再生产业园区</t>
  </si>
  <si>
    <t>北王村、南王村、怀德</t>
  </si>
  <si>
    <t>前营、后营、五女集、小五女、五女店、北辛庄、中辛庄、南辛庄、姜钮庄、大王庄、赵祚、李村店、城旺</t>
  </si>
  <si>
    <t>大辛庄镇</t>
  </si>
  <si>
    <t>北旺、大辛庄、东四旺、东王习、齐堡、泉邱二村、泉邱三村、泉邱一村、土良、王习营、西四旺、西王习、小寨屯、中古村、中古屯</t>
  </si>
  <si>
    <t>仁义村、大瓦房、小瓦房、北木庄、西宋庄、东宋庄、同安庄、管家庄、王家庄、南木庄、蔡家庄、北街、东街、南街、西街、中心街、来合庄、四合庄、周家庄、北高就、高就、小齐堡、大兴庄、李家庄、甄家庄、南同房、西同房、跑里庄、白家庄、义和庄、南合庄、东南合、西南合、</t>
  </si>
  <si>
    <t>大鹿庄乡</t>
  </si>
  <si>
    <t>大渡河、大鹿庄村、鲍市邑村、寺市邑、大渡河、小渡河、佰堡、北鹿庄、西建阳、大鹿庄、北祝、东丈、小流</t>
  </si>
  <si>
    <t>大涨村、小涨村、仝家庄、杨家庄、小陈村、南角羊、北角羊、大洼里、八里店</t>
  </si>
  <si>
    <t>尹家庄</t>
  </si>
  <si>
    <t>东留春乡</t>
  </si>
  <si>
    <t>东留春村、西柴里村、邵村、西留春村、马阜才村、大王耨村、西王耨村、刘家店村、曲头村、齐家庄村、北邵村、东阜才村、董家庄村、佛店村、北大定村</t>
  </si>
  <si>
    <t>黄岸站</t>
  </si>
  <si>
    <t>阜平县</t>
  </si>
  <si>
    <t>鸡鸣台村、东码头村、马王庄村、吕家庄村、马家庄村、吴家庄村、西码头村、杨家桥村、管道庄村、唐家庄村、圣佛头村、刘良庄村、号头庄村</t>
  </si>
  <si>
    <t>阜平镇</t>
  </si>
  <si>
    <t>白河村、大元村、石湖村、龙门村、楼房村、木匠口村、法华村三岭会村、色岭口村、高阜口村、大石坊村、小石坊村、槐树庄村、耑路头村、海沿村、苍山村、青沿村、胡平沟村、大道村、黄岸底村、上东槽村、石漕沟村、东漕岭村、城厢村、第一山村照旺台村、柳树底村、土岭村、牛栏、燕头、葛达头、西沟</t>
  </si>
  <si>
    <t>王林口乡</t>
  </si>
  <si>
    <t>东庄村、瓦泉沟村、寺口村、神台村、南裕村、西庄村、方太口村、董家沟口村、马驹石村、辛庄村、上庄村、南叼窝村、南湾村、东王林口村、刘家沟村、马坊村、马沙沟村、前岭村、五丈湾村、西王林口村</t>
  </si>
  <si>
    <t>北果园乡</t>
  </si>
  <si>
    <t>张家庄村、营岗村、小花沟村、下庄村、细沟村、吴家沟村、魏家峪村、抬头湾村、水泉村、倪家洼村、李家庄村、惠民湾村、黄连峪村、广安村、光城村、固镇村、古洞村、革新庄村、东山村、东城铺村、店房村、崔家庄村、草场口村、卞家峪村、北果园村、半沟村、槐树底村</t>
  </si>
  <si>
    <t>城南庄镇</t>
  </si>
  <si>
    <t>宋家沟村、城南庄村、北工村、石猴村、顾家沟村、谷家庄村、后庄村、南台村、万宝庄村、华山村、大岸底村、井沟村、北桑地村、栗树槽村、马兰村、向阳庄村、南安村、福子峪村、三官村、麻棚村、易家庄村</t>
  </si>
  <si>
    <t>大台乡</t>
  </si>
  <si>
    <t>大台村、碳灰铺村、东台村、老路渠村、苇子沟村、坊里村、场坊村、柏崖村、大连地村、东板峪店村</t>
  </si>
  <si>
    <t>龙泉关镇</t>
  </si>
  <si>
    <t>平石头村、北刘庄村、八里庄村、青羊沟村、顾家台村、骆驼湾村、黑林沟村、大湖卜村、印钞石村、西刘庄村、黑崖沟村、龙泉关村</t>
  </si>
  <si>
    <t>下庄乡</t>
  </si>
  <si>
    <t>下庄村、菜池村、二道庄村、面盆村、羊道村</t>
  </si>
  <si>
    <t>砂窝乡</t>
  </si>
  <si>
    <t>砂窝村、龙王庄村、龙王沟村、百亩台村、下堡村、上堡村、盘龙台村、黑印台村、碾子沟门村、林当沟村、仙湾村、砂台村、大柳树村、河彩村、全庄村</t>
  </si>
  <si>
    <t>史家寨乡</t>
  </si>
  <si>
    <t>葛家台村、北辛庄村、红土山村、槐场村、凹里村、董家村、史家寨村、段庄、铁岭口、口子头、草垛沟</t>
  </si>
  <si>
    <t>吴王口乡</t>
  </si>
  <si>
    <t>吴王口村、桃园平村、石滩地村、邓家庄村、周家河村、不老台村、黄草洼村、岭东村、南庄旺村、寿长寺村、银河村、山岔村、北辛庄村</t>
  </si>
  <si>
    <t>天生桥镇</t>
  </si>
  <si>
    <t>不老树村、龙王庙村、大车沟村、北栗元铺村、南栗元铺村、红草河村、塔沟村、罗家庄村、天生桥村、西下关村、沿台村、朱家营村、大教厂村</t>
  </si>
  <si>
    <t>棋盘站</t>
  </si>
  <si>
    <t>平阳镇</t>
  </si>
  <si>
    <t>平阳村、各老村、山咀头村、台南村、北水峪村、上平阳村、白家峪村、罗峪村、土门村、冯家口村、立彦头村、铁岭村、白山村、王快村、北庄村、长角村、东板峪村、黄岸村、石湖村、车道村、皂火峪村</t>
  </si>
  <si>
    <t>高碑店站</t>
  </si>
  <si>
    <t>高碑店</t>
  </si>
  <si>
    <t>台峪乡</t>
  </si>
  <si>
    <t>台峪村、白石台村、营尔村、井儿沟村、吴家庄村、平房村、王家岸村、庄里村、康家峪村</t>
  </si>
  <si>
    <t>兴华办事处</t>
  </si>
  <si>
    <t>高碑店市城区</t>
  </si>
  <si>
    <t>和平办事处</t>
  </si>
  <si>
    <t>汇佳社区、高一村、东马村河村、南方中村、三丈辛庄村、西大街社区、高三村、西马村河、北方中村、黄辛庄村、乾荣社区、三丈村、南虎贲驿村、栗各庄村、顺河庄村、高二村、曹庄村、北虎贲驿村、三丈铺村、阎家务村</t>
  </si>
  <si>
    <t>北城办事处</t>
  </si>
  <si>
    <t>北环社区、安喜庄村、方家务村、安乐庄村</t>
  </si>
  <si>
    <t>军城办事处</t>
  </si>
  <si>
    <t>撞河村、乔刘樊村、平安店村、台中旺村、崔中旺村、祁村、松林村、南泽畔村、龚辛庄村、李中旺村、周中旺村</t>
  </si>
  <si>
    <t>东盛办事处</t>
  </si>
  <si>
    <t>玫瑰园社区、尚园社区、天阔社区、世纪路社区、万和城社区、张八屯村、杜家营村、龙赵庄村、温家屯村、麻家营村、各庄村、党家营村、苏家务村、高家镇村、付家庄村、冯漫撒村、钱家营村、柳家屯村、李家营村、阎各庄村、马庄村、龙堂村</t>
  </si>
  <si>
    <t>方官镇</t>
  </si>
  <si>
    <t>南垡村、方官管道、方官村、大道王庄村、三里铺村、王庄村、侯辛庄、李鱼池村、明泽村、公正庄村、牛家垡村、河西庄村、龙虎庄村</t>
  </si>
  <si>
    <t>力强站</t>
  </si>
  <si>
    <t>肖官营镇</t>
  </si>
  <si>
    <t>肖官营村、徐庄村、兴隆庄村、西孟良营村、老王庄村、彦士垡村、河头村、陈辛庄村、张庄村、东仓上村、北义合庄村、西垡头村、潘家营村、龙湾村、郭辛庄村、韩庄村、西仓上村、李麻营村、东垡头村、朱皮营村、辛村、荒辛庄村、尚垡村、顿窦夏村、西魏屯村、阎家营村、善巨庄村、梁辛庄村、车屯村、胡娄集村、东魏屯村、于庄村、温家佐村</t>
  </si>
  <si>
    <t>白沟新城</t>
  </si>
  <si>
    <t>南横沟村、薛庄村、大铺村、半壁店村、良家井村、衣巾店村、良各庄、八堵墙村、辛建店村、赵辛庄村、前曲村、史达营、达子营村、史辛庄村、姜庄村、后曲村、道口村、狮后街村、康辛庄村、北横沟村、石家庄村</t>
  </si>
  <si>
    <t>辛立庄镇</t>
  </si>
  <si>
    <t>北辛庄村、小韩村、东垡上村、李各庄村、刘家店村、东双铺头村、小王村、许家营村、辛立庄村、大韩村、丁家庄村、东北庄村、孟家庄村、东罗家营村、大王村、赵马营村、韩村营村、杜村、许家庄村、杨辛庄村、前南里村、王佐营村、鸣鸡村、南平景村、宋家庄村、久宁村、刘各庄村、后北阳村、阁辛庄村、平辛庄村、周庄村、西垡上村、内渠村、崔家庄村、前北阳村、北平景村、后南里村、东沿村</t>
  </si>
  <si>
    <t>辛桥镇</t>
  </si>
  <si>
    <t>辛桥村、汤家营村、东梁家营村、菊花一台村、陈庄子村、北王庄村、东娘庄村、陈八庄村、安仁村、泗水营村、东徐家营村、菊花二台村、高庄子村、杜辛庄村、西娘庄村、罗里庄村、孤株村、小青冢村、东太平庄村、菊花三台村、尤庄子村、豆付营村、何其营村、西沿村、董家营村、东孟良营村、姚其后营村、大青冢村、北赵庄村、齐王务村、堼上村、岐山庄村、姚其前营村、姚其中营村、柳庄子村、范庄子村、晋家营村</t>
  </si>
  <si>
    <t>涿州站</t>
  </si>
  <si>
    <t>张六庄镇</t>
  </si>
  <si>
    <t>张六庄村、雷子街村、小高科庄村、蔺家庄村、邱家营村、陶家庄村、兴隆庄村、马家庄村、姚庄村、李云台村、何家垡村、大高科庄村、田家庄村、尚家庄村、南宫井村、西宫井村、小义店村、色西村、永安庄村、毛公寺村、东高科庄村、郝家庄村、潘家庵村、石庄村、赵宫井村、大义店村、色北村、孙脉庄村、古楼垡村、陶家场村、胡其营村、陶家营村、王庄村、宫井营村、黄家街村、色南村</t>
  </si>
  <si>
    <t>杨漫撒、孙漫撒、河北新发地农副产品有限公司</t>
  </si>
  <si>
    <t>梁家营镇</t>
  </si>
  <si>
    <t>蔡庄、大商、东黄河、贾家营、巨水营、孙马庄、小商、梁南龙各庄、罗家营、史二、史三、史四、史五、陶辛庄、王家营、幸福营、徐家营、苑辛庄、史一北衣巾、蔡庄、大史、塔楼、陶辛庄、幸福营、薛庄、岳家街、赵庄</t>
  </si>
  <si>
    <t>北场、北关、城内西村、大陈庄、东张庄、丰胡庄、李庄、骆街、马贾店、南场、南关、南五里、宁家坟、仁合庄、宋庄、太平庄、线庄、小陈庄、凡庄、方庄、花家店、解家营、南衣巾、七里铺、孙家湾、王瓜园、王马街、五北、五南、扬庄、赵庄、李庄、东仓、东宋、东务、东义合、韩庄、金柴营、军庄、雷李庄、马东、毛庄、石辛庄、西仓、西义合、肖鱼池、袁家营、张庄、北关、达子营、郭庄、泗堡、汪庄、小辛庄伙、袁家营、谢家营、张贲营、驸马庄、西加录、东加录、柳各庄、西营、东营、杨家务、兀术营、薛辛庄伙、西菜园、薛家营、张贲营、里一、恩赐庄、达子营、石辛庄、大陈庄、蔡各庄</t>
  </si>
  <si>
    <t>东马营镇</t>
  </si>
  <si>
    <t>前孟、大屯、大王庄、郝庄、后孟、李庄、曲桥、曲辛庄、十里铺、田东、武家村、小陈庄、朱庄、胡街、井村、十里铺、田宜屯东</t>
  </si>
  <si>
    <t>高阳站</t>
  </si>
  <si>
    <t>高阳县</t>
  </si>
  <si>
    <t>泗庄镇</t>
  </si>
  <si>
    <t>东黄、丰盛庄、南黄、乔古寺、王场、魏庄北黄、北留、崔场、大董庄、邓庄、东高庄、郭庄、李北、李南、南黄、十九垡、小青凌、小董庄、凡庄、郭庄、陶阳庄半边街、南留、东大街、高庄、郭街、六里街、南大街、庞场、田庄</t>
  </si>
  <si>
    <t>晋庄镇</t>
  </si>
  <si>
    <t>杨家佐村、佐家庄村、板桥村、北晋庄村、宋家桥村、三岔口村、南晋庄村、南板村、田家庄村、苇元屯村、张博士庄村、南尖窝村、西河村、阮庄村、野王村、徐果庄村、西河屯村、雷家庄村、尚家柳村、东河村、北尖窝村、耿庄村、解家庄村、西杨庄村</t>
  </si>
  <si>
    <t>邢南镇</t>
  </si>
  <si>
    <t>邢家南村、留祥佐村、于留佐村、西河庄村、六合庄村、六合屯村、南堤口村、北堤口村、辛留佐村</t>
  </si>
  <si>
    <t>蒲口镇</t>
  </si>
  <si>
    <t>南蒲口村、北蔡口村、前柳滩村、后柳滩村、西柳滩村、恒道村、赵庄村、吴庄村、陶口店村、西陶口村、北蒲口村、南马村、赵口村、北陶口村、邢果庄村、南蔡口村</t>
  </si>
  <si>
    <t>王庄站</t>
  </si>
  <si>
    <t>锦华街道</t>
  </si>
  <si>
    <t>代家庄社区、西庄村、杨家屯社区、赵通、北关社区、北街社区、现代城社区</t>
  </si>
  <si>
    <t>庞佐镇</t>
  </si>
  <si>
    <t>庞家佐、都曹口、辛丰庄、丘家佐、北团丁、张家连城、刘家连城、北连城、河西村、南归还、南梁家庄、贾家务、北归还、大兴庄、西归还、庄头、湘连口、东团丁、西团丁</t>
  </si>
  <si>
    <t>西演镇</t>
  </si>
  <si>
    <t>西演村、杨家务村、马果庄村、苏果庄村、团丁庄村、小团丁村、八果庄村、利家口村、东绪口村、南辛庄村、北辛庄村、田家佐村、任家佐村、辛桥村、布里村、崔家庄村、北梁家庄、赵堡辛庄、东赵堡、魏家佐、南赵堡、赵堡店、南圈头、周家辛庄、延福屯、延福</t>
  </si>
  <si>
    <t>庞口镇</t>
  </si>
  <si>
    <t>高家庄、贺家庄、殷家庄、李家庄、北坎苇、南坎苇、刘家庄、白家庄、陈家庄、东杨庄、南庞口、边渡口、西庞口、西王庄、姜齐庄、安家庄、北柳庄、北庞口、边家务、连家庄、西柳村、小冯村、新柳村、石家庄、皇辛庄、旧城村</t>
  </si>
  <si>
    <t>小王果庄镇</t>
  </si>
  <si>
    <t>小王果庄村、李果庄村、东何家庄村、魏家庄村、阎家坊子村、西留果庄村、付家营村、博士庄村、于堤村、王福村、长果庄村、东留果庄村、新立庄村</t>
  </si>
  <si>
    <t>季朗村、斗洼村、赵官佐村、南于八村、北于八村、南路台村、北路台村、路台营村</t>
  </si>
  <si>
    <t>涞阳站</t>
  </si>
  <si>
    <t>涞水县</t>
  </si>
  <si>
    <t>北圈头社区、北沙窝社区、东田果庄社区、东王草庄社区、隆合庄、骆家屯、南沙窝社区、史家佐、西田果庄、西王草庄、岳家佐、东关社区、东街社区、南关社区、南街社区、西关社区、西街社区</t>
  </si>
  <si>
    <t>涞水镇</t>
  </si>
  <si>
    <t>东关、西关、北关、城内、后城西、三里铺、东租、南涧头、北涧头、东水北、西水北、魏村、薛家庄、西租</t>
  </si>
  <si>
    <t>东文山镇</t>
  </si>
  <si>
    <t>徐家庄、东文山、上车亭、杜家庄、西车亭、东车亭、下车亭、北西租、安家洼、北兵上、南兵上、十里铺、牛各庄、东长堤、西武山、淮河、西长堤</t>
  </si>
  <si>
    <t>义安镇</t>
  </si>
  <si>
    <t>北义安、南义安、温辛庄、义合庄、刘皇甫、东皇甫、寺皇甫、李皇甫、曹皇甫、王皇甫、庄町、下庄、聂村、栗村、辛街、南庄</t>
  </si>
  <si>
    <t>明义镇</t>
  </si>
  <si>
    <t>西明义、南北庄、丁家洼、三沟子、樊家台、台头、杨家庄、南封村、曹家庄、西官庄、东官庄、冀家沟、东明义</t>
  </si>
  <si>
    <t>永阳镇</t>
  </si>
  <si>
    <t>二十里铺、南庞、居士、西永阳、东永阳、周家庄、铺头、北秋兰、行宫、南桥头、北七山</t>
  </si>
  <si>
    <t>王村镇</t>
  </si>
  <si>
    <t>辛庄头、沈家台、杨家台、同心街、王村、赵各庄、东王庄、东十里铺、代家庄、张翠台、北辛庄、祖各庄、吴各庄、下庄、孔村</t>
  </si>
  <si>
    <t>石亭镇</t>
  </si>
  <si>
    <t>满金峪、石亭、山后、板城、王家碾、北庄、曲家磨、上庄、陈家庄、高村、许家磨、义合庄、宋家碾、西龙泉、墩台</t>
  </si>
  <si>
    <t>娄村镇</t>
  </si>
  <si>
    <t>燕翎村、中水东、北水东、西营房、石圭、安阳、宫家坟、太平庄、三合庄、木井、虎过庄、南安庄、常安庄、西安庄</t>
  </si>
  <si>
    <t>一渡镇</t>
  </si>
  <si>
    <t>北色树</t>
  </si>
  <si>
    <t>三坡镇</t>
  </si>
  <si>
    <t>下庄、上庄、松树口、刘家河、义合庄、都衙、沙岭西、南峪、黄峪铺、苟各庄、邢各庄、北禅房、南禅房、马各庄、交界口、紫石口</t>
  </si>
  <si>
    <t>九龙镇</t>
  </si>
  <si>
    <t>镇厂、庄里、庄头、三道港、高铺、岭南台、柏林城、南庄、道沟、罗古台、桑园涧、清泉寺、盘坡、铁角、北峪塔、大泽、山南、北边桥、南湖、南边桥、杏黄、河西、大龙门、北庄、太平村、黑水寺、北龙门、联合村、峨峪、蔡树庵</t>
  </si>
  <si>
    <t>赵各庄镇</t>
  </si>
  <si>
    <t>赵各庄、板城、白涧、六顺、计鹿、河东、平峪、福山口、小丰口、蓬头、汤家庄、菩萨峪、郭家峪、下明峪、淮北、李各庄、南峪港、玉斗、下安北、上安北</t>
  </si>
  <si>
    <t>龙门乡</t>
  </si>
  <si>
    <t>河口、庄儿上、九集庄、下港、上港、苇家峪、龙门、岭西、岭东、店上、黄各庄、野孤、庄窠、大台、赵家地、偏道子、万泉庄、蛟龙口、排角、四家井</t>
  </si>
  <si>
    <t>其中口乡</t>
  </si>
  <si>
    <t>其中口、南款、安妥岭、金水口、安子沟、东河山、其中、泡尔上、西角、交界口、吕家铺</t>
  </si>
  <si>
    <t>易州站</t>
  </si>
  <si>
    <t>社区办</t>
  </si>
  <si>
    <t>府前街、塔南街、朝阳北路、东大街、涞阳路、西大街、太行路、西环路、文山路、德成路、遒城街、朝阳路、冲之大街、向阳路</t>
  </si>
  <si>
    <t>丛西、西垒子、东垒子、南洛平、西洛平、东洛平、北洛平、幸福庄、孙家坟、檀山</t>
  </si>
  <si>
    <t>南关、南王庄、北郭下、南郭下、东南租、西南祖、北南租、南瓦宅、北瓦宅、蔺家庄</t>
  </si>
  <si>
    <t>司徒、董家庄、张家洼、北封村、南秋兰</t>
  </si>
  <si>
    <t>胡家庄乡</t>
  </si>
  <si>
    <t>东文泉、永乐、姜各庄、北汝河、南汝河、富位、南辛庄、胡家庄、西武泉、王各庄</t>
  </si>
  <si>
    <t>南郑各庄、北郑各庄、西义安、史姑庄、北白堡、南白堡、北高洛、南高洛</t>
  </si>
  <si>
    <t>冲之大街、朝阳南路、泰安路、涞定路</t>
  </si>
  <si>
    <t>庞家河、三义村、娄村、南水东、福山营、车厂、包家坟、南庄</t>
  </si>
  <si>
    <t>高庄、沿庄、大赤土、东赤土、士庄、东龙泉、北龙泉、东营房、色树、八里庄、八岔沟、东水峪、渐村</t>
  </si>
  <si>
    <t>白石山站</t>
  </si>
  <si>
    <t>涞源县</t>
  </si>
  <si>
    <t>宋各庄、悟空寺、郭各庄、龙安、东庄、沈家庵、王各庄</t>
  </si>
  <si>
    <t>涞源镇</t>
  </si>
  <si>
    <t>福寿路社区、观音堂居委会、兴文街居委会、福泽园社区、西关村、新街村、太平关村、南关村、城里村、大北关村、小北关村、东关村、水云乡村、沿村、北韩村、顾家营村、张家村、南韩村、后堡子村、辛庄村、东夹山村、西夹山村、小西庄村、香炉屯村、水泉村、扯拽沟村、龙虎寺村、</t>
  </si>
  <si>
    <t>泉坊镇</t>
  </si>
  <si>
    <t>拒马源居委会、新城区居委会、烟墩山居委会、联合关村、前泉坊村、后泉坊村、麻园村、东神山村、西神山村、石李湾村、冯村、曲村、甲村、王家湾村、北屯村、北台村、二道河村、三甲村、丰乐村、石门村、杜村</t>
  </si>
  <si>
    <t>杨家庄镇</t>
  </si>
  <si>
    <t>杨家庄村、东张家庄村、兰家庄村、支家庄村、铁岭村、高家庄村、小河村、周家庄村、范家庄村、牛家沟掌村、天桥村、仝川村、木吉村、浮图峪、烟煤洞村、随家庄村、井家滩村、南李家庄村、土安村、三道城村</t>
  </si>
  <si>
    <t>北石佛镇</t>
  </si>
  <si>
    <t>南上屯村、石道沟村、南石佛村、赵家井村、北上屯村、北石佛村、白村、西道沟村、牌坊村、冀家会村、东石佛村、红泉村、艾河村、马庄村、张家峪村、刘家嘴村</t>
  </si>
  <si>
    <t>南屯镇</t>
  </si>
  <si>
    <t>湖海村、张家庄村、黑山村、金家庄村、胡家庄村、宋家庄村、南屯村、大炉沟村、上沟村、小炉沟村、马圈村、亚家庄村、朱家庄村、曹家庄村</t>
  </si>
  <si>
    <t>走马驿镇</t>
  </si>
  <si>
    <t>五间房村、北大沟村、教场村、五门村、葛沟村、西走马驿村、东走马驿村、花园村、高家台村、泉厂背村、窑峪口村、南城子村、北城子村、马跑泉村、松树柁村、吕家庄村、燕窝村、南台村、蒲头村、白道安村</t>
  </si>
  <si>
    <t>银坊镇</t>
  </si>
  <si>
    <t>银坊村、碾盘村、吉河村、北坛村、张家坟村、南道神村、松树台村、南沟村、银炉台村、上铺村、牛栏村、玉皇沟村、玉皇庵村、上下台村、合婚台村、杏树台村、雁宿崖村、营尔村、司格庄村、长祥沟村、黄土岭村</t>
  </si>
  <si>
    <t>王安镇</t>
  </si>
  <si>
    <t>祁家沟村、东辛庄村、闫家庄村、东刘家庄村、南赵家庄村、孙家泉村、王安镇村、马家屯村、殷家堡村、黄台院村、杜家台村、双坨村、鲍家路村、五十亩地村、山炮村、银山口村、王家庄村、芦草湾村、冷铺村、杏树沟村、二十亩地村</t>
  </si>
  <si>
    <t>白石山镇</t>
  </si>
  <si>
    <t>白石口村、荆山口村、白石山村、寨子村、东龙虎、西龙虎村、香沟村、菜村岗村、灵吉村、斗军湾村、庄伙村、石窝村、插箭岭村、西庄铺村、大草滩村、杨家川村、草厂村、十八堰村、雀儿林村、南石盆村</t>
  </si>
  <si>
    <t>水堡镇</t>
  </si>
  <si>
    <t>塔儿村、水堡村、龙家庄村、龙门村、独山城村、泉塘村、井子会村、柳沟村、大台峨村、大石槽村、祁家峪村</t>
  </si>
  <si>
    <t>南马庄乡</t>
  </si>
  <si>
    <t>南马庄村、向阳会村、小关城村、望天岭村、桑树堰村、黄柏寺村、桦木沟村、谢家台村、范家台村、焦树庄村、向阳湾村、狼牙口村、范庄旺村、古道村</t>
  </si>
  <si>
    <t>乌龙沟乡</t>
  </si>
  <si>
    <t>乌龙沟村、煤窑村、马台村、北赵庄村、邓家庄村、小庄村、大庄村、后庄村、柱角石村</t>
  </si>
  <si>
    <t>留家庄乡</t>
  </si>
  <si>
    <t>留家庄村、坡水村、烧车村、马圈沟门村、水石塘村、黑石沟村、四角台村、团圆村、石片村、郑漕沟村、伊家铺村、张家铺村</t>
  </si>
  <si>
    <t>塔崖驿乡</t>
  </si>
  <si>
    <t>塔崖驿村、榆树台村、东二道河村、板铺庄村、西杏花村、大东沟村、北铺村、黄岩头村、东杏花村、薄荷村</t>
  </si>
  <si>
    <t>上庄乡</t>
  </si>
  <si>
    <t>中庄村、黄郊村、狮子峪村、上庄村、清风沟村、南阳峪村、峨头村、万子沟村、下老芳村、上老芳村、毕家庄村、李家黄村、沙岺村、东泉头村、西泉头村、横山岭村、跃子沟村、衙庭村</t>
  </si>
  <si>
    <t>金家井乡</t>
  </si>
  <si>
    <t>金家井村、窝坨村、周村、泉峪村、梁家庄村、王家井村、岳家庄村、张家庄村、谭家庄村、孙家庄村、土巷口村、北坡底村、南坡底村、寨沟门村、北黄土岭村、斜山村、北牛栏村、东沟村、十八盘村</t>
  </si>
  <si>
    <t>蠡县</t>
  </si>
  <si>
    <t>东团堡乡</t>
  </si>
  <si>
    <t>东团堡村、袁家村、五节崖村、候家沟村、红花峪村、东坡村、连巴岭村、卸甲沟村、杨庄村、北李家庄村、箭杆河村、北辛庄村、汤子岭村、大道沟村、西团堡村、北王家湾村、杄树底村、北梁家庄村、养老河村</t>
  </si>
  <si>
    <t>蠡吾镇</t>
  </si>
  <si>
    <t xml:space="preserve">东城社区、南城社区、西城社区、北城社区、中城社区、商城社区、西南街村、北关村、南忠卫村、贾庄村、新乡村、北辛庄村、东南街村、南关村、北忠卫村、大宋村、南漳村、南辛庄村、西北街村、兴仁村、大庄头村、北王村、北漳村、西柳青村、东北街村、曹庄村、兑坎庄村、南王村、东滑村、段庄村、郭庄村、戴庄村、八百里村、陈村、中滑村、黄庄村、东宋庄村、王庄村、沈何庄村、随东村、西滑村、仉村、东北寺村、梁庄村、北高晃村、刘村、垒德村
</t>
  </si>
  <si>
    <t>留史镇</t>
  </si>
  <si>
    <t>留史村、西王村、大王村、贾町村、王家营村、朱家佐村、李家佐村、杜家庄村、缪家营村、南白楼村、北白楼村、中白楼村、戴家庄村、刘家营村、藏家营村、周家营村、中五夫村、西齐庄村、东齐庄村、西曹佐村、东曹佐村、西五夫村、赵河庄村、北五夫村、西侯佐村、东侯佐村</t>
  </si>
  <si>
    <t>大百尺镇</t>
  </si>
  <si>
    <t>大百尺村、魏家佐村、南介河村、百东村、百中村、百西村、北介河村、荣家营村、大柳树村、高家庄村、太恒庄村、太白庄村、南玉田村、中玉田村、北玉田村、太合庄村、太平庄村、握纽庄村、荆邱村、南齐村、陵阳村、南许村</t>
  </si>
  <si>
    <t>辛兴镇</t>
  </si>
  <si>
    <t>辛兴村、南宗村、刘家庄村、梁家庄村、北宗村、西河村、赵段庄村、东河村、南沙口村、北沙口村、贺家营村、西北寺村、胡村、郑村</t>
  </si>
  <si>
    <t>北郭丹镇</t>
  </si>
  <si>
    <t>北郭丹村、南郭丹村、东郭丹村、西郭丹村、祁口村、枣林村、武家营村、北辛庄村、东志愿村、西志愿村、辇庄村</t>
  </si>
  <si>
    <t>万安镇</t>
  </si>
  <si>
    <t>东辛庄村、崔家庄村、黄家庄村、刘铭庄村、邱庄村、东建华村、西建华村、河西村、孟家庄村、蔡家庄村、井家营村、化家庄村、李家庄村、古灵山村</t>
  </si>
  <si>
    <t>桑园镇</t>
  </si>
  <si>
    <t>桑园北村、桑园南村、桑园东村、桑园营村、潘东村、潘西村、大南庄村、小南庄村、杨东村、杨西村、杨南村、杨北村</t>
  </si>
  <si>
    <t>南庄镇</t>
  </si>
  <si>
    <t>南庄村、东魏村、南陈村、永兴庄村、堤内陈村、后刘市村、宋岗村、蔺岗村、滑岗村、张刘庄村、南高晃村、东柳青村、薛家庄村、郑家庄村、前刘市村、刘町村、芦庄村、道西村、南刘佐村、中刘佐村、北刘佐村、洪善堡村、符家佐村、五坊村、许村、齐村、林里村</t>
  </si>
  <si>
    <t>大曲堤镇</t>
  </si>
  <si>
    <t>大曲堤村、小汪村、北绪口村、南绪口村、西庞果庄村、东庞果庄村、徐家庄村、高佐村、陈阎营村、耿家庄村、曲堤庄村、西绪口村</t>
  </si>
  <si>
    <t>鲍墟镇</t>
  </si>
  <si>
    <t>北鲍墟村、南鲍墟村、西鲍墟村、东鲍墟村、西孟尝村、中孟尝村、东孟尝村、东五夫村、南五夫村、野陈佐村、吾儿头村、张家庄村、东莲子口村、西莲子口村、南莲子口村、北莲子口村、中莲子口村、马家佐村、正南庄村、西南庄村、齐家营村、刘佃庄村、榆林村</t>
  </si>
  <si>
    <t>小陈镇</t>
  </si>
  <si>
    <t>小陈村、颜庄村、大埝村、北大留村、张村、张村营村、南大留村</t>
  </si>
  <si>
    <t>北埝头乡</t>
  </si>
  <si>
    <t>北埝村、南埝村、中埝村、七器村、泊庄南村、伯庄北村、泊庄东村、户家营村、李岗西村、李岗东村、李岗南村、花园头村、屯里村、张七村、贾庄村、褚岗村</t>
  </si>
  <si>
    <t>满城站</t>
  </si>
  <si>
    <t>满城县</t>
  </si>
  <si>
    <t>林堡乡</t>
  </si>
  <si>
    <t>林堡村、王辛庄村、孙庄村、宋家庄村、杨马庄村、东营村、西营村</t>
  </si>
  <si>
    <t>大册营镇</t>
  </si>
  <si>
    <t>大册村</t>
  </si>
  <si>
    <t>满城镇</t>
  </si>
  <si>
    <t>城内、北关、眺山营、城东、谒山、北辛庄、城北、北厂、南陵山、北陵山、长旺、北庄、北马、东马、西马、南马、东佃庄、中佃庄、西佃庄、李堡、宋贾、毛贾、柳家佐、杨佐、李佐、郑佐、陶佐、吴庄、韩庄、抱阳、韩佐、顺民、茂山、守陵</t>
  </si>
  <si>
    <t>神星镇</t>
  </si>
  <si>
    <t>神星、市头村、玉山、小娄、大娄、荆山、魏庄、太平庄、石家佐、李家佐、翟家佐、寺角、马连川、南峪、西峪、中峪、东峪、石板山</t>
  </si>
  <si>
    <t>南韩村镇</t>
  </si>
  <si>
    <t>韩村.宋屯、段旺、后屯、南辛庄</t>
  </si>
  <si>
    <t>要庄乡</t>
  </si>
  <si>
    <t>小许城、大许城</t>
  </si>
  <si>
    <t>白龙乡</t>
  </si>
  <si>
    <t>钟家店村、训口村、巩庄村、野里村、白堡村、大坎下村、李庄村、北东峪村、南水峪、北水峪、东龙门、西龙门</t>
  </si>
  <si>
    <t>贤台乡</t>
  </si>
  <si>
    <t>大石桥、北于庄、东庄、河南庄、西庄</t>
  </si>
  <si>
    <t>石井、东于河、西于河、永安庄、协议、苑庄、东土门、西土门、魏公、章村</t>
  </si>
  <si>
    <t>坨南乡</t>
  </si>
  <si>
    <t>岭西村、支锅石村、白沙车厂村、慈家台、长角台、东高士庄、新建庄、好善庄村、刘家台村、龙居村、西高士庄、黄龙寺、水峪村、坨南村、岭南村、</t>
  </si>
  <si>
    <t>电谷站</t>
  </si>
  <si>
    <t>刘家台乡</t>
  </si>
  <si>
    <t>黄山村、北台鱼村、坎下村、东赵庄村、西赵庄村、北赵庄曹家峪杨庄村、北峪村、落沟村、</t>
  </si>
  <si>
    <t>大册营、大册村,马厂、北宋、北宋营、沿村、方上,夜借.岗头、苏庄.西村.下紫口.永南庄、上紫口</t>
  </si>
  <si>
    <t>南郊站</t>
  </si>
  <si>
    <t>前大留、后大留村、东黄村、西贤台村、大庄、南宋、小庄、小马坊村、南上坎村、西黄村、小许城、大许城</t>
  </si>
  <si>
    <t>方顺桥镇</t>
  </si>
  <si>
    <t>方顺桥.南固店村.潭头.太平庄、东方顺、沟河庄、大河旺、许村、孔村、三恩庄、景阳驿、辛章屯、东辛章村.西辛章、决堤、孟村、高荆、河图、大赛、小赛</t>
  </si>
  <si>
    <t>市庄、疙瘩屯村.孙村、西苟村.东苟村.大固店、西原、西原坡、西原屯、东原、南原、尹固、当堤北、东堤北、西堤北、东村、后村</t>
  </si>
  <si>
    <t>清苑区</t>
  </si>
  <si>
    <t>于家庄乡</t>
  </si>
  <si>
    <t>于庄村，郎村，西阎同村、南阎同、东阎同、汤村.五里铺村.李铁庄、庞村</t>
  </si>
  <si>
    <t>北店乡</t>
  </si>
  <si>
    <t>冉河头村、北店村、南店村、牛庄村、南林水、东林水、西林水、淋水屯、中林水、田各庄、田各庄屯、李八庄、西顾庄、黄信庄</t>
  </si>
  <si>
    <t>张登镇</t>
  </si>
  <si>
    <t>张登、全昆、谢庄、北邓村、张登屯、张登店、西王庄、河北王庄、吕家屯、清凉城、河北李庄、北和庄</t>
  </si>
  <si>
    <t>东闾镇</t>
  </si>
  <si>
    <t>东闾、翟庄、南营头、北营头、南王庄、北宋村、南蛮营、南宋村、韦各庄、田蒿</t>
  </si>
  <si>
    <t>冉庄镇</t>
  </si>
  <si>
    <t>冉庄、姜庄、封庄、靳庄、羊庄、蒋庄、三房、小庄庄、大张庄、西辛庄、张马庄、北马庄、西马庄、东马庄、陈吴庄、东孙庄</t>
  </si>
  <si>
    <t>大庄镇</t>
  </si>
  <si>
    <t>大庄、段庄、史庄、谢庄、庞庄、黎沟、石屯、草桥、孙庄、小庄、浦洼、徐庄、杨庄、南阳桥、张良庄、东王庄、东孟庄</t>
  </si>
  <si>
    <t>北王力乡</t>
  </si>
  <si>
    <t>北王力、东王力、西王力、顾家营、刘村、武安、大李各庄</t>
  </si>
  <si>
    <t>李庄乡</t>
  </si>
  <si>
    <t>李庄、寺上、耿庄、小营、郝王力、刘王力、仁王力、义和庄、北段庄、付家营、南辛力、北辛力、北李各庄</t>
  </si>
  <si>
    <t>石桥乡</t>
  </si>
  <si>
    <t>北石桥、东石桥、西石桥、胡指挥、南高庄、仙人桥、平陵、申庄、黄陀、张村、百中、南候</t>
  </si>
  <si>
    <t>龙泉站</t>
  </si>
  <si>
    <t>温仁镇</t>
  </si>
  <si>
    <t>温仁、王盘、良寨、傅庄、南邓村、罗家营、西南佐、南李庄、南杨庄、南段庄、南孟庄、大柳树、蔡家营、延福桥、大兴庄、半壁店</t>
  </si>
  <si>
    <t>白团乡</t>
  </si>
  <si>
    <t>白团东街、白团北街、白团南街、白团西街、白团中街、白城一村、白城二村、白城三村、白城四村、白城五村、西壁阳城村、东壁阳城、北白团、西白城村、北曹庄村、边营村、樊庄村、胡杨庄、北魏村、辛庄、南营、北蛮营</t>
  </si>
  <si>
    <t>魏村镇</t>
  </si>
  <si>
    <t>魏村东街村、魏村南街、魏村西街、魏村北街、西洪义村、东洪义村、谢上村、抄纸屯村、忠义庄村、齐贤庄东街、齐贤庄南街、齐贤庄西街、张庄、田庄、郝庄、孙罗候、武罗候、李罗候、马罗候、王罗候、新史庄</t>
  </si>
  <si>
    <t>阳城镇</t>
  </si>
  <si>
    <t>阳城村、郑各庄村、大位庄村、杨各庄村、沈百户村、唐庄村、邵庄、曹庄、郑庄、闫庄、石庄、高台、西孙庄、刘指挥、王胡庄、小位庄、西郎庄、</t>
  </si>
  <si>
    <t>孙村站</t>
  </si>
  <si>
    <t>清苑镇</t>
  </si>
  <si>
    <t>滕庄村、郎庄村、杨庄村、西赵庄、大福村、西福村、南大冉一村、南大冉二村、南大冉三村、南大冉四村、中冉、北大冉、东古庄、吴家辛、中冉屯</t>
  </si>
  <si>
    <t>孙村乡</t>
  </si>
  <si>
    <t>南孙村、北孙村、西孙村、大侯村、小侯村、戎官营村</t>
  </si>
  <si>
    <t>闫庄乡</t>
  </si>
  <si>
    <t>南闫庄村、北闫庄、中闫庄、钟家营、候郎营、国公营、大吕庄、小吕庄、王庄、高庄、梁庄、前营</t>
  </si>
  <si>
    <t>臧村镇</t>
  </si>
  <si>
    <t>臧村、东臧、中藏、刘庄、白庙、东庄、郭庄、詹庄、崔庄、应庄、马庄、闸板口、东于庄、西于庄、沙堤营、打油庄</t>
  </si>
  <si>
    <t>望亭乡</t>
  </si>
  <si>
    <t>大望亭、小望亭、东安、御城、南刘口、北刘口、藏庄、贾新庄、东邵庄、东木钱庄、前米阳、后米阳、前营、固上</t>
  </si>
  <si>
    <t>何桥乡</t>
  </si>
  <si>
    <t>何桥、范郭桥、石头桥、许家洼、苑桥、蔡桥、张桥、耿桥、杨村、郭村、前埔、后埔、良庙、李胡桥、史家桥、玉皇庙、被杨庄、北李庄</t>
  </si>
  <si>
    <t>曲阳县</t>
  </si>
  <si>
    <t>灵山镇</t>
  </si>
  <si>
    <t>王家村、杏子沟村、西庞家洼村、东庞家洼村、岗北村、韩家村、灵山村、野北村、磨子山村、南家庄村、东燕川村、西燕川村、燕南沟村、石岭庄村、朱家峪村、郭家庄村、辉岭村、大赤涧村、小赤涧村、崔古庄村、魏古庄村、西坡村、洼子村、下岸村、横河口村、南镇南村、南镇北村、北镇南村、北镇北村、涧磁村、铁岭北村、树沟村、南家庄尔村、套里村、朱家坡村</t>
  </si>
  <si>
    <t>恒州镇</t>
  </si>
  <si>
    <t>西河流村、赵城东村、许城东村、东大街村、北关村、大南关村、东关村、石海子村、五里岗村、南马古庄村、东海子村、西海子村、新农村、南水窦涧村、北水窦涧村、小南关村、贡家庄村、七里庄村、大西旺村、大赵邱村、阮西旺村、张西旺村、纪西旺村、李赵邱村、顾赵邱村、夏赵邱村、北马古庄村</t>
  </si>
  <si>
    <t>燕赵镇</t>
  </si>
  <si>
    <t>东么罗二村、东么罗三村、西么罗村、南管头村、中管头村、管头庄村、燕赵村、北留营村、郑留营村、西沟南村、东沟南村、南留营村、寺留营村、北平乐村、中平乐村、南平乐村、北头村、强留庄村、怀安村、留营庄村、西沿里村、北管头村</t>
  </si>
  <si>
    <t>羊平镇</t>
  </si>
  <si>
    <t>羊平南村村、羊平中村村、羊平北村村、南故张村、北故张村、东羊平村、西郭村、屯庄村、北养马村、南养马村、岸下村、元坦村、田庄村</t>
  </si>
  <si>
    <t>文德镇</t>
  </si>
  <si>
    <t>文德北村、文德东村、文德西村、东河流村、中河流村、东诸候村、西诸候村、砂道村、穆台北村、王台北村、申台北村、刘堡内村、牛堡内村、南洪德村、北洪德村、西流德村、东流德村、慈顺村、杜村村</t>
  </si>
  <si>
    <t>晓林镇</t>
  </si>
  <si>
    <t>晓林村、东赵厂村、刘家庄村、陈家庄村、中佐村、石门村、南庄村、杜家庄村、张家庄村、南辛庄村、店头村、崔家庄村、高庄村、西赵厂村、寺南庄村、刘家村、钟家村、雷程庄村、荀王化村、齐王化村、孟王化村、李王化村</t>
  </si>
  <si>
    <t>邸村镇</t>
  </si>
  <si>
    <t>东邸村、西邸村、留百户村、南洼里村、北洼里村、李家庄村、南东郭村、北东郭村</t>
  </si>
  <si>
    <t>齐村镇</t>
  </si>
  <si>
    <t>北雅握村、南雅握村、小口头村、五会村、店上村、西峪里村、齐村村、桃户地村、舍山村、莲花沟村、西五会村
、内河村、古家庄村、辘轳沟村、温家庄村、刘家庄村、迈岭村、南赤岸村、北赤岸村、东砂湾村、西砂湾村</t>
  </si>
  <si>
    <t>孝墓镇</t>
  </si>
  <si>
    <t>东孝墓村、西孝墓村、南孝墓村、北孝墓村、中孝墓村、柳树沟村、孙家庄村、东庄村、北南庄村、南青阳贯村、北青阳贯村、东口南村、西口南村、后洞子村、李家洼村、孙砂候村、段砂候村、杨砂候村、候家沟村、郭家店村、下庄尔村、上庄尔村、岭尔上村、耳朵山村、东沟里村</t>
  </si>
  <si>
    <t>产德镇</t>
  </si>
  <si>
    <t>北水峪村、南水峪村、纸房村、窑上村、砂城村、彭家庄村、李家庄村、产德村、东相如村、西相如村、南次曹村、北次曹村、张北庄村、王北庄村、贾北庄村、石城村、大川村、南中佐村、北庄村、小川村、铺上村、胡家咀村、沟里村、王家弓村、白家弓村、李家弓村、黄台村、东石臼村</t>
  </si>
  <si>
    <t>路庄子乡</t>
  </si>
  <si>
    <t>安羊村、马羊村、赵羊村、靳羊村、王羊村、水洼村、河洼村、王家庄村、赵家庄村、路庄子村、杨家庄村、东庄村、曹家町村、尚庄村、涧北村、独古庄村</t>
  </si>
  <si>
    <t>下河镇</t>
  </si>
  <si>
    <t>王坡子村、刘家马村、刘家岸村、何家马村、米家岗村、董家马村、李家马村、乔家马村、任家马村、棋盘村、康家庄村、宿家庄村、新赤岸村、占里村、袁村村、驿头村、河北村、陈家町村、下河村、东铺上村、石桥头村、田家坎村、上河东村、朱家庄村、上河西村</t>
  </si>
  <si>
    <t>庄窠乡</t>
  </si>
  <si>
    <t>贾庄村、东泉头村、西泉头村、庄窠村、葛条沟村、洪山村、北苏家峪村、南苏家峪村、马家岸村</t>
  </si>
  <si>
    <t>东旺乡</t>
  </si>
  <si>
    <t>大盖都村、小盖都村、田家庄村、南杏树村、西杏树村、北杏树村、仝东旺村、尚东旺村、崔东旺村、李东旺村、王东旺村、杜东旺村、程东旺村、张东旺村、王家屯村、岗上村、冉家庄村、大高门村、北高门村、支曹村、塔头村、辛庄村、高门屯村</t>
  </si>
  <si>
    <t>党城乡</t>
  </si>
  <si>
    <t>郑家庄村、贾家口村、喜峪村、湾子村、寨里村、党城村、城南村、峪里村、河东村、槐树埝村、齐古庄村、下店村、北辛庄村、寨地村</t>
  </si>
  <si>
    <t>郎家庄乡</t>
  </si>
  <si>
    <t>太平庄村、南沟村、葫芦旺村、三会村、竹林村、曹家峪村、郎家庄村、庄尔上村、沟掌村、仁景树村、冯家庄村、东石门村、罗家沟村、上阁尔村、下阁尔村、计都石村、北中佐村、口头村、尖地角村、石门上村、东会村、南宋家庄村、北宋家庄村、邓家店村、干河沟村、干河铺村、下庄村、涧子村、峪尔里村</t>
  </si>
  <si>
    <t>范家庄乡</t>
  </si>
  <si>
    <t>青山村、虎山村、甫塔石村、葡萄口村、杨家台村、湾沟村、栗树沟村、上下跑村、虎神沟村、上高堡村、王家庄村、武家湾村、下高堡村、范家庄村</t>
  </si>
  <si>
    <t>吴家庄站</t>
  </si>
  <si>
    <t>顺平县</t>
  </si>
  <si>
    <t>北台乡</t>
  </si>
  <si>
    <t>土岭村、韩家峪村、罗家峪村、西良峪村、榆林村、黄岭洼村、董家沟村、张家峪村、北台村、落地村、枣台村、立台村、段树村、超树岭村、牛分岭村、岸上村、红岗村</t>
  </si>
  <si>
    <t>蒲阳镇</t>
  </si>
  <si>
    <t>北街、东街、南街、东关、南关、北关、甘城、永禄、东庄、小城北、东魏、西魏、南魏、大城北、王家关、周家关、蔡家关、魏家关、霍家关、西显阳、南尧城、北尧城、东尧城、西尧城、吴家庄、西下叔、东下叔、北下叔、南常丰、北常丰、董家庄、西赵家庄、东五里岗</t>
  </si>
  <si>
    <t>白云乡</t>
  </si>
  <si>
    <t>白云西庄、白云北庄、东阳各庄、西阳各庄、白云大、常庄大、常北庄、杨辛庄、西朝阳、东朝阳、北朝阳、南陈侯、北陈侯、西荆尖、东荆尖、塔山坡、常南店、寨坡庄、下庄、淋涧、南吕、峨山、狼山、真理</t>
  </si>
  <si>
    <t>安阳镇</t>
  </si>
  <si>
    <t>西安阳、东安阳、刘各庄、贾西庄、贾各庄、罗各庄、李思庄、史家沟、东白司城、西白司城、麦旺、雅子、三角、峰泉、司仓、北湖、新建、永胜、南峪</t>
  </si>
  <si>
    <t>腰山镇</t>
  </si>
  <si>
    <t>南腰山、西腰山、北腰山、唐行店、东新兴、西新兴、南新兴、北新兴、玉山店、南伍侯、北伍侯、西北堡、东北堡、北巷北、南巷北、新增庄、东韩童、西韩童、邵家庄、东后兴、西后兴、韩新庄、韩西庄、田家台、海家庄、两分庄、辛阳、才良、正童、南营、永旺</t>
  </si>
  <si>
    <t>大悲乡</t>
  </si>
  <si>
    <t>北大悲、南大悲、西大悲、龙王水、大岭后、隘门口、刘家庄、王家庄、宁家庄、郭家庄、天井沟、井尔峪、北清醒、南清醒、南盘、安子、解放、富有、黄岩、恋头、野场、团结、寨南</t>
  </si>
  <si>
    <t>神南镇</t>
  </si>
  <si>
    <t>北神南、南神南、刘家营、百福台、大黄峪、张家庄、杨家台、青榆沟、奶娘宫、官银堂、神北、向明、胜利、龙潭、顺利、复兴、新华、永兴</t>
  </si>
  <si>
    <t>蒲上镇</t>
  </si>
  <si>
    <t>东南蒲、西南蒲、赵家蒲、南安全、北安全、宋家庄、马家庄、魏家庄、石家庄、滕家庄、郝家庄、靠山庄、蒲王庄、何家营、高胜蒲、马家台、山东头、苏家疃、东于家庄、西于家庄、辛宅、桑园、白庙、伍郎、辛庄、大恩、小恩、南吴、北吴</t>
  </si>
  <si>
    <t>河口乡</t>
  </si>
  <si>
    <t>西河口、东河口、李各庄、张各庄、齐各庄、侯各庄、马各庄、康各庄、北下邑、中下邑、南下邑、石门庄、坛山源头、柏山、北李各庄</t>
  </si>
  <si>
    <t>台鱼乡</t>
  </si>
  <si>
    <t>康北庄、柴各庄、西柏山、东柏山、南康关、北康关、葛庄子、燕子水、南台鱼、寨子、小掌、龙堂、导务、东峪、小水、先锋、宅仓</t>
  </si>
  <si>
    <t>东杨站</t>
  </si>
  <si>
    <t>唐县</t>
  </si>
  <si>
    <t>高于铺镇</t>
  </si>
  <si>
    <t>王各庄、白家庄、何家庄、亭西庄、亭北庄、大辛店、高于镇、苏辛庄、西亭乡、东亭乡、坝子口、苏头、向阳、北城、屯头、大王、子城、东赵家庄、李千户庄、北城北庄、北城西庄、东显阳一、东显阳二、西阎家庄、东阎家庄</t>
  </si>
  <si>
    <t>仁厚镇</t>
  </si>
  <si>
    <t>曲庄、西关、麻黄头、四城涧、薛庄子、北庄子、南庄子、坛下史、坛下张、坛下辛、坛下屯、山南庄、刘家庄、大马庄、小马庄、北野羊、南野羊、北马辛、黄家庄、许王庄、徐家庄、孔家佐、大寺城涧。</t>
  </si>
  <si>
    <t>川里镇</t>
  </si>
  <si>
    <t>川里、秦王、河西、石北、小南、王尔峪、北上庄、北下庄、沙岭安、西苇子、民安庄、下赤水、路家寨、古道口。</t>
  </si>
  <si>
    <t>军城镇</t>
  </si>
  <si>
    <t>稻园、梭头、北关、南关、贤表、石堂、辛庄、南山、赤岳、江下苇、南下苇、江家沟、牛眼神、良家沟、行营沟、娘子神、于家寨、水峪口、马沟口、和家庄、曹家庄、史家沟。</t>
  </si>
  <si>
    <t>白合镇</t>
  </si>
  <si>
    <t xml:space="preserve">白合、歇马、河南、柏江、西赤、业里、柏山、上庄、张家庄、北唐梅、中唐梅、南唐梅、东唐梅、西唐梅、吉祥庄、双峰峪、父子三、赵家峪、贾庄子、上赤城、下赤城、南张合庄。
</t>
  </si>
  <si>
    <t>高昌镇</t>
  </si>
  <si>
    <t>北高昌、南高昌、东高昌、高昌庄、高昌店、高昌屯、马兴庄、东山阳、北山阳、西山阳、中山阳、山阳庄、南固城、北固城、峪山庄、北放水、南放水。</t>
  </si>
  <si>
    <t>北罗镇</t>
  </si>
  <si>
    <t>朱北罗、北罗镇、南雹水、西城子、西下素、东下素、北上素、南上素、南岗北、赵北、南罗屯、钓鱼台、白家庄、温家庄、田堡庄、牛骆北罗北罗辛庄。</t>
  </si>
  <si>
    <t>齐家佐镇</t>
  </si>
  <si>
    <t>北齐家佐、南齐家佐、侯各庄、岭儿北、西胜沟、张合庄、王各庄、三道岗、北洪城、南洪城、史家佐、马家峪、管官佐、全胜庄、阎庄子、北长峪、栗园庄、杨家庵、更生、北庄、葛公、范河、葛庄、豆铺。</t>
  </si>
  <si>
    <t>长古城乡</t>
  </si>
  <si>
    <t>左北京、安北京、刘北京、白沙。</t>
  </si>
  <si>
    <t>都亭乡</t>
  </si>
  <si>
    <t>东都亭、西都亭、南都亭、北都亭、西口底、张口底、王口底、东口底、杨高和、宋高和、宗高和、李城涧、杨城涧、李家庄、白塔。</t>
  </si>
  <si>
    <t>倒马关乡</t>
  </si>
  <si>
    <t>倒马关、上城口、柳家沟、大石峪、东庄子、南下沟、南上沟、夹子。</t>
  </si>
  <si>
    <t>迷城乡</t>
  </si>
  <si>
    <t>中迷城、东迷城、西迷城、古洞、下庄、马沟忠勇、上三土门、下三土门。</t>
  </si>
  <si>
    <t>大洋乡</t>
  </si>
  <si>
    <t>大洋庄、东大洋、西大洋、北大洋、西岳口、东岳口、大长峪、郑家庄、吕家庄、中长店、东长店、北岗北、明伏、蔡庄、万里、西山南庄。</t>
  </si>
  <si>
    <t>雹水乡</t>
  </si>
  <si>
    <t>东雹水、西雹水、北雹水、周雹水、中大洋、南大洋、石南坡、风山庄、黄金峪、山庄尔。</t>
  </si>
  <si>
    <t>罗庄乡</t>
  </si>
  <si>
    <t>东罗庄、南罗庄、西罗庄、北罗庄、十八渡、东庄湾、南伏城、北伏城、西王庄、赵家庄、灌城、坡下、坡上、南屯、北屯、岸上、勺堤。</t>
  </si>
  <si>
    <t>羊角乡</t>
  </si>
  <si>
    <t>羊角、黑角、僧贯、上苇、北山、尖稍、满心、木兰、花盘、白花、宋家楼、塔子沟、马庄尔、令公铺。</t>
  </si>
  <si>
    <t>北店头乡</t>
  </si>
  <si>
    <t>北店头、游家佐、么家佐、马家佐、张显口、东显口、西显口、中显口、中峝山龙、西峝山龙、东峝山龙、新长店、北城子、南城子、西杨庄、东杨庄、宋庄、野庄、马庄封庄、安庄、魏庄、水头。</t>
  </si>
  <si>
    <t>石门乡</t>
  </si>
  <si>
    <t>石门、虎峪、王支、蟒拦、墨砚、小路、担里、草庄台、蒲大石、下黄岩。</t>
  </si>
  <si>
    <t>黄石口乡</t>
  </si>
  <si>
    <t>黄石口、唐河西、周家堡、五家角、五家会、苑家会、三道河、岳家台、聂家台、鹤峪口、茶叶庄、后七峪、富家峪、北当、芦苇、花塔、河北、岭北、司里、河暖、北沟、北山南庄。</t>
  </si>
  <si>
    <t>南店头乡</t>
  </si>
  <si>
    <t>南店头、红山庄、娄高和、西高和、南高和、田辛庄、礼泉、葛堡。</t>
  </si>
  <si>
    <t>王京镇</t>
  </si>
  <si>
    <t>王京、岳岭、拨茄、西沿、东沿、东冯、留泉、留九庄、东连颐、西连颐、西安里、东安里、西马寨、东马寨、东建阳、西建阳、东安乐、北安乐、西安乐。</t>
  </si>
  <si>
    <t>长古城、东南京、西南京、贯南京、大庄子、西足里、东足里、大白尧、西白尧、大洋店、杨家庄、田家庄、新安里、三里庄、东屯、岳烟</t>
  </si>
  <si>
    <t>望都县</t>
  </si>
  <si>
    <t>园子、枣园、野牛、县北、城内、房庄、张盘、东关、南关、南坛</t>
  </si>
  <si>
    <t>固店镇</t>
  </si>
  <si>
    <t>二十里铺村、赤灰村、北阳村、南阳村、井泉村、许庄村、十五里铺村、北合村、南合营村、邱庄村、于合营村、七里铺村、固店村、南岗子村、北岗子村、双庙村</t>
  </si>
  <si>
    <t>中韩庄镇</t>
  </si>
  <si>
    <t>中韩庄村、北曹庄村、南曹庄村、北王疃村、薛庄村、大王庄村、东屯河村、黄土岗村、荆庄村、柳陀村、南陈庄村、南王疃村、三民村、太和庄村、田庄村、西屯河村、小王庄村、小西新村、新贾村、尧庄村、张家疃村</t>
  </si>
  <si>
    <t>贾村镇</t>
  </si>
  <si>
    <t>北贾村、北柳絮村、建安村、东新村、南韩庄村、南贾村、南柳絮村、王文村、西贾村、西新村、小寨子村、张挝村、新建安村</t>
  </si>
  <si>
    <t>黑堡乡</t>
  </si>
  <si>
    <t>崔庄村、黄庄村、闫家庄村、东白城村、唐会村、西白城村、东安里村、东黑堡村、西黑堡村、西阳邱村、李家庄村、安庄村、固现村、东阳邱村、宰庄村、南康庄村</t>
  </si>
  <si>
    <t>望都镇</t>
  </si>
  <si>
    <t>所药社区、北关社区、阳光社区、昌盛社区、繁荣社区、振兴社区、城内社区、曲家湾社区、北陈庄村、樊家村、谷家村、辛街村、南关村、齐庄村、小西堤村、北康庄村、小杨青庄村、大杨青庄村、韩庄村、北韩庄村、沈家庄村、大西堤村、龙庄村、马家村</t>
  </si>
  <si>
    <t>寺庄镇</t>
  </si>
  <si>
    <t>寺庄村、大苏疃村、小苏疃村、白岳村、郭东村、郭中村、郭西村、西后营村、三堤村、麻辛庄村、常早村、庄里村、招庄村</t>
  </si>
  <si>
    <t>高岭镇</t>
  </si>
  <si>
    <t>宏屹社区、东白陀村、李家村、梁家屯村、张家村</t>
  </si>
  <si>
    <t>东后营村、王营村、安乐庄村、北高岭村、曹家村、侯陀村、黄家村、孔士屯村、栗家村、南高岭村、天寺台村、郄家村、杨家村、郭家村、野场村、孙家村、西白陀村、小白陀村</t>
  </si>
  <si>
    <t>赵庄镇</t>
  </si>
  <si>
    <t>北张庄村、东张庄村、南张庄村、西张庄村、小十五计村</t>
  </si>
  <si>
    <t>赵庄村、北李各庄村、大十五计村、东任疃村、姜庄村、南李各庄村、南无村、十里铺村、太平庄村、西任疃村、小辛庄村、付庄村、周庄村</t>
  </si>
  <si>
    <t>前庄子村、后庄子村、南下叔村、孙庄村、大辛庄村</t>
  </si>
  <si>
    <t>花庄站</t>
  </si>
  <si>
    <t>徐水区</t>
  </si>
  <si>
    <t>东关社区、所药社区、北关社区、昌盛社区、彤霞村、八里庄村</t>
  </si>
  <si>
    <t>户木乡</t>
  </si>
  <si>
    <t>屯庄</t>
  </si>
  <si>
    <t>正村镇</t>
  </si>
  <si>
    <t>杨庄、高各庄、元头村、王辛庄、南青公、北青公、毛家营、小公村、正村</t>
  </si>
  <si>
    <t>张丰站</t>
  </si>
  <si>
    <t>遂城镇</t>
  </si>
  <si>
    <t>广门营村、躲水庄村、广门村、曲城村、文村、栗元庄村、付村、谢坊、谢坊营、东关村、城北村、石桥村、遂城村、巩固庄村、城西村、张华村、城北庄、曹各庄、牛新庄、北马营、大马各庄村、小马各庄、大庞村、小庞村、小次良、大次良、冯家町</t>
  </si>
  <si>
    <t>安肃镇</t>
  </si>
  <si>
    <t>北孤庄营、北下关、东张丰、坟台、何家店、黄土岗、南城、南关、南张丰、前营、青庙营、仁里村、十里铺、双营、王马、西张丰、沿公、义合庄、岳家营、中孤庄营、北梨园、北徐城、东于庄、菱角桥、南梨园、南徐城、迁民庄、三岔口、商庄、王庄、西于庄、沿村</t>
  </si>
  <si>
    <t>崔庄镇</t>
  </si>
  <si>
    <t>四新庄、东崔庄、西崔庄、兴隆庄、林水、索庄、南邵庄、北邵庄、吴庄、商平庄、张庄、干河沟、田庄、李庄、王铁庄、北公村、南公村、北贺寿营、新立庄、郝王庄、水磨头、大辛庄、小康庄、刘庄、茂山卫、沙口、郑庄</t>
  </si>
  <si>
    <t>大因镇</t>
  </si>
  <si>
    <t>崔迪城、大东张、大千秋、大西张前街、大西张后街、大因、范马庄、防陵、葛村、汉阳、敬上、李迪城、龙华、南白塔、南贺寿营、任庄、王村、伍级、西小营、小东张、小千秋、小西张、小因、肖迪城、于迪城</t>
  </si>
  <si>
    <t>留村镇</t>
  </si>
  <si>
    <t>刘祥店、半壁店、山东营、荆塘铺、大营、仪村、南亭、胡家营、留村、师庄、田村、北常保、留东营、东村、北高桥、南庄、南高桥、常乐</t>
  </si>
  <si>
    <t>漕河镇</t>
  </si>
  <si>
    <t>大刘庄、下刘庄、东白亭、西白亭、北楼、马官营、河西、北庞村、空城、空城店、中所营、梁家营、李梁庄、西漕、西留营、米家营、勉家营、漕河、平家营、史各庄、南留、贾官营、周官营、马庄、曹庄、南庞村、西漕店</t>
  </si>
  <si>
    <t>高林村镇</t>
  </si>
  <si>
    <t>高林村、高林营、大庄、小庄、肖金营、南庄头、申庄、丁庄、郎五庄、翟庄、马庄、冯庄、侯家窑、站里、白塔铺、小辛安、何庄、麒麟店、田村铺、六里铺、袁家坟</t>
  </si>
  <si>
    <t>大王店镇</t>
  </si>
  <si>
    <t>北龙山、北孙各庄、崔官营、大仕庄、大王店北街、大王店东街、大王店南街、大王店西街、佃头、东黑山、河北庄、骆庄、马亮营、孟村、南隆善、南孙各庄、曲水、它里、童庄、王庄、西黑山、小北庄、小黑山、小仕庄、兴隆庄</t>
  </si>
  <si>
    <t>义联庄乡</t>
  </si>
  <si>
    <t>崔庄、白莲峪、丁庄、东庄、侯庄、景庄、刘林庄、刘庄、马庄、田庄、五香坡、义王庄、枣园、张庄、赵庄、周庄</t>
  </si>
  <si>
    <t>东史端镇</t>
  </si>
  <si>
    <t>北北里、北胡渠、北营、陈庄、东史端、梁庄、林庄、刘庄、南北里、南胡渠、南营、西史端、下河西、徐庄、郑庄</t>
  </si>
  <si>
    <t>东釜山乡</t>
  </si>
  <si>
    <t>南釜山、西釜山、北釜山、釜山北街、釜山东街、釜山南街、小西庄、南陈庄、北陈庄、北合庄、岭南庄、西峪、白岭</t>
  </si>
  <si>
    <t>大次良、小赤鲁、大赤鲁、永合庄、王坎庄、大马各庄</t>
  </si>
  <si>
    <t>杨庄、安庄、崔庄、孙村营、新庄、幸福村、徐庄、雁门、孙村、德山三街、南城、豆村、户木村、德山二街、德山一街、屯庄</t>
  </si>
  <si>
    <t>孟官营站</t>
  </si>
  <si>
    <t>瀑河乡</t>
  </si>
  <si>
    <t>新乡村、椿木峪、杨庄、贾庄、屯里、向阳村、解村、新农村、太合庄</t>
  </si>
  <si>
    <t>徐水经济开发区</t>
  </si>
  <si>
    <t>韩家营、中公村、东公村、王官营、于坊</t>
  </si>
  <si>
    <t>易县</t>
  </si>
  <si>
    <t>易州镇</t>
  </si>
  <si>
    <t>团结路、迎宾路、友谊路、长安路、东环路、西环路、荆轲山、万家庄、路家庄、韩家庄、孙家庄、厂东关、五里河、西茹堡、桂子渠、易河庄、七里亭、厂城、东市、北市、店北、宋村、章村、良村、后部、营房、石庄、中范、东范、西范、西庄、石炕、中亢各庄、东亢各庄、西亢各庄。</t>
  </si>
  <si>
    <t>西陵镇</t>
  </si>
  <si>
    <t>　五道河、豹子峪、白水港、龙里华、太宁寺、凤凰台、三尖峪、太和庄、龙泉庄、太平峪、新畔石、南大地、金龙庄、东旮旯、晓新、忠义、华北。</t>
  </si>
  <si>
    <t>梁格庄镇</t>
  </si>
  <si>
    <t>梁格庄、中黄蒿、下黄蒿、阳谷庄、南百泉、北百泉、北石门、南石门、石门店、五里庄、西大地、徐家厂、半壁店、奇峰庄、张各庄、王贾庄、营房寺、北岭东、张天峪、夏庄、柴厂、下岭、旺隆、塔洼、娄亭、下岳各庄、上岳各庄。</t>
  </si>
  <si>
    <t>裴山镇</t>
  </si>
  <si>
    <t>　裴山南街、裴山北街、裴山西街、北邵、向阳、南庄、西罗、东罗、中罗、小罗、西霍山、东霍山、南白虹、北白虹、车辋地、南福地、东白涧、西白涧、南太和庄、辛旺、舍龙城、高家庄。</t>
  </si>
  <si>
    <t>塘湖镇</t>
  </si>
  <si>
    <t>　塘湖、北淇、南淇、西考、南考、北考、沈村、吕村、潦水、野沃、孔山、洪城、界安、小柳泉、西柳泉、南柳泉、东柳泉、东固城、西固城、南界安、仁义庄、王家庄、宋家庄、韩家庄、邢家庄、刘家庄、夏家庄、张近庄、北河北、榆林庄、西渭庄、东渭庄、武庄、北邓家林、南邓家林。</t>
  </si>
  <si>
    <t>紫荆关镇</t>
  </si>
  <si>
    <t>紫荆关、杨家沟、小盘石、大盘石、三里铺、枣各庄、大兴安、东清源、西清源、孔格庄、上陈驿、鸭子沟、玉山铺、碾子沟、泥洼铺、白家庄、胜利、汉丈、高庄、坡下、恩村、君玉、教场、九源、南款。</t>
  </si>
  <si>
    <t>良岗镇</t>
  </si>
  <si>
    <t>　良岗、大兰、小兰、水口、龙村、川角、方岗、许家、河西、南坡、石岗、大平地、小平地、龙家铺、北口子、五间房、黄沙口、大木台。</t>
  </si>
  <si>
    <t>狼牙山镇</t>
  </si>
  <si>
    <t>　南管头、北管头、猫尔岩、东西水、下隘刹、上隘刹、岩古岭、冯家庄、东岱岭、陈家会、周庄、戊子、甘河、岭东、口头、长角、刘岗、鱼坨。</t>
  </si>
  <si>
    <t>桥头乡</t>
  </si>
  <si>
    <t>　　麻屋庄、南山南、北山南、中山南、东山北、北山北、南山北、西留召、东留召、南留召、北留召、北桥头、东茹堡、东张家庄、东龙王庙。</t>
  </si>
  <si>
    <t>白马乡</t>
  </si>
  <si>
    <t>　北白马、东白马、南白马、西白马、中白马、西白羊、东白羊、南白羊、上白羊、魏家坟、瑞霞桥、上黄蒿、马家庄、盘神庙、七里庄、真武庙、源泉、西张家庄。</t>
  </si>
  <si>
    <t>流井乡</t>
  </si>
  <si>
    <t>南流井、东流井、西流井、北流井、东豹泉、西豹泉、南豹泉、北豹泉、北流井、全山庄、金家庄、李家坟、建新、马头、主良。</t>
  </si>
  <si>
    <t>高陌乡</t>
  </si>
  <si>
    <t>高陌、西沈、东沈、北沈、郎井、城角、练台、百福、军营、北东、固村、西于坻、北于坻、东于坻、辛庄头、西贯城、东贯城、郎井庄、西斗城、东斗城、固村庄、大北城、小北城、武阳台、练台庄、燕子、西扬威城、东扬威城、中扬威城。</t>
  </si>
  <si>
    <t>　中高、西高、北高、东高、血山、西市、方城、西北奇、中北奇、东北奇、南胡解、北胡解、大胡解、柏木井、北东庄、八里庄、神石庄、三合庄、卓家庄、井儿峪、东水冶、西水冶、北石楼、南石楼、北福地、大雁桥、北白涧、柳林庄、东大北头、西大北头。</t>
  </si>
  <si>
    <t>大龙华乡</t>
  </si>
  <si>
    <t>大龙华、小龙华、野里店、刘家沟、尧舜口、赵家沟、西河北、马兰台、杨各庄、酸枣沟、小南头、大南头、孟津岭、鹁鸪岩、小寨、马峪、龙塘、东三里铺。</t>
  </si>
  <si>
    <t>安格庄乡</t>
  </si>
  <si>
    <t>安格庄、三尖岭、东古县、西古县、新东古县、北头、南头、金坡、赵岗、田岗、上铺、下铺。</t>
  </si>
  <si>
    <t>西山北乡</t>
  </si>
  <si>
    <t>西山北、北娄山、西娄山、南娄山、南河北、东步乐、西步乐、石家统、于家庄、沙岭、团山、塔峪、长峪、胡庄、沙江、林泉、松山、港里、菜园、山西、远台。</t>
  </si>
  <si>
    <t>尉都乡</t>
  </si>
  <si>
    <t>尉都、曲城、朔内、孝村、东庄、西邵、台坛、西城阳、东城阳、东娄山、黄金庄。</t>
  </si>
  <si>
    <t>独乐乡</t>
  </si>
  <si>
    <t>中独乐、南独乐、北独乐、康家庄、寨子、裴庄。</t>
  </si>
  <si>
    <t>七峪乡</t>
  </si>
  <si>
    <t>七峪、张公铺、六平地、武家庄、石家庄、大富车。</t>
  </si>
  <si>
    <t>牛岗乡</t>
  </si>
  <si>
    <t>　牛岗、皮岗、大元、台底、骆驼峪、东苇场、座山台、柳树片、碾子台、黄元路。</t>
  </si>
  <si>
    <t>甘河净乡</t>
  </si>
  <si>
    <t>　甘河净、栾木厂、旺家台、南大平地。</t>
  </si>
  <si>
    <t>富岗乡</t>
  </si>
  <si>
    <t>东杜岗、龙门沟、大峪沟、武家沟、双合庄、富岗、河漕、双峰。</t>
  </si>
  <si>
    <t>坡仓乡</t>
  </si>
  <si>
    <t>坡仓、宝石、高台、桑岗、苑岗、墨斗店、上苇场、下苇场、南杜岗。</t>
  </si>
  <si>
    <t>桥家河乡</t>
  </si>
  <si>
    <t>桥家河、大岭沟、大北庄、杏树台、寨头、口子。</t>
  </si>
  <si>
    <t>蔡家峪乡</t>
  </si>
  <si>
    <t>蔡家峪、马圈子、殷家沟、平顶山、山神庙。</t>
  </si>
  <si>
    <t>南城司乡</t>
  </si>
  <si>
    <t>南城司、北城司、黄土台、奇峰塔、曹各庄、龙王庙、北辛庄、宋各庄、蔡家庄、岭子南、白麻、长岭、桐角、营安、南台、桑园、栾木厂、尚庄、三义、建国、文海。</t>
  </si>
  <si>
    <t>凌云册回族满族乡</t>
  </si>
  <si>
    <t>　凌云册、太平庄、龙湾头、东邵东、东邵中、东邵新、北贾庄、西牛、周任、涞山、解村、大巨、大方、北韩、西韩、南韩、东韩、黄山、辛庄。</t>
  </si>
  <si>
    <t>涿州</t>
  </si>
  <si>
    <t>东城坊镇</t>
  </si>
  <si>
    <t>长安;东城坊、西城坊、边各庄、东沙沟、西沙沟、丁家庄、里池店、东里池、西里池、陶家屯、徐家庄、宋家营 、茂田庄、马踏营、郝家庄、大团柳、展台、南庄、西庄、宁村、二站、三城、石佛、贾村、窑上、西疃、小马、果园、小洛各庄、大洛各庄、西酱各庄</t>
  </si>
  <si>
    <t>孙庄、北白花、南白花、东白花、北防口、南防口、王庄、洛阳、冶里、曹麻、东元村、西元村</t>
  </si>
  <si>
    <t>百尺竿镇</t>
  </si>
  <si>
    <t>百尺竿、观仙营、曹家庄、张家庄、兰家营、大泉庄、丁蒋庄、泗各庄、西秧坊、东秧坊、北鲁坡、南鲁坡、胡同口、演武庄、毛家屯、孙康庄、茂林庄、普利庄、小住驾、大住驾、赵庄、夹河、两河、小邵、大邵、石桥、花园、葱园、冯村、西豆家庄、小邢各庄、大邢各庄</t>
  </si>
  <si>
    <t>东仙坡镇</t>
  </si>
  <si>
    <t>东仙坡、王家坟、中胡良、上胡良、西仙坡、庄户、西鹿头、东鹿头、常店、挟河、西扬胡屯、北务、上坡、杜村、兴旺、尚庄、青岗、练庄、沿家村、林子头、下胡良、网户庄、三步桥、邸家场</t>
  </si>
  <si>
    <t>双塔街道</t>
  </si>
  <si>
    <t>北坛、永乐、史庄、东关、北关、下念头、上念头、大石桥、范莲邓</t>
  </si>
  <si>
    <t>桃园街道</t>
  </si>
  <si>
    <t>太平庄、杨家庄、西坛、大马村、西皋庄、忠义店、下坡店、半壁店、包子铺、镇安寺、东庄头、八家窑、西后、西皋村</t>
  </si>
  <si>
    <t>豆庄站</t>
  </si>
  <si>
    <t>松林店镇</t>
  </si>
  <si>
    <t>松林店、夏辛店、房树村、太和庄、楼桑庙、熨斗店、祝村、艾潮村、念疃村、北泽畔、义和店、张沉、苍牛屯、史各庄、南马村、北马村、西庄头、常村、韩村、孙家疃、贾家庄、史家庄、歧沟、官立庄、东阳屯、杨东村、榆林村、黄家屯、碑咨村</t>
  </si>
  <si>
    <t>高官庄镇</t>
  </si>
  <si>
    <t>南高官庄、北高官庄、西双铺头、旧田官屯、新田官屯、马庄、上庄、王御史庄、三合屯、黄各庄、小张庄、辛庄户、永合庄、解家楼、小王庄、东下庄、西下庄、五兴庄、老张庄、苗官屯、白官屯、古庄头、郝各庄、老小庄、汪辛庄、智军庄、南辛、辛庄、交渠、蒋庄、崔庄、台头</t>
  </si>
  <si>
    <t>豆庄镇</t>
  </si>
  <si>
    <t>高庄村、豆庄村、后屯田村、屈家庄村、 白庄村、柳河村、张合屯村、 韩庄村、姚庄村、石屯村、 酱各庄村、毛家营村、大庄村、海深塘村、前塘村、 后塘村、东兴隆庄村、西兴隆庄村、南石家务村、北石家务村、西找子营村、 翟家庄村、柳河营村、 后营村、 前屯田村、二林屯村、找王村、高村、北相村、中相村、周屯村、大豹子庄村、 褚村、南寺村、小寺村、白马庄村、东代屯村、中代屯村、西代屯村、朱庄村、北辛村、南香营村、北香营村、王各庄村、东河各庄村、西河各庄村、乔屯村、黄井村</t>
  </si>
  <si>
    <t>林家屯镇</t>
  </si>
  <si>
    <t>林家屯、陈家屯、泗海庄、东管头、西管头、毕当陌、马当陌、陈当陌、刘当陌、郑当陌、赵官屯、沙家庄、连家庄、泰楼桑、黄楼桑、楼桑铺、国家务、北良沟、中良沟、南良沟、大兴庄、富民屯、永兴庄、坡河屯、泥洼铺、南皋店、南皋、岭上、小庄、二屯、北三家店、南三家店、南史辛庄、北史辛庄、北许各庄、南许各庄、大树楼桑</t>
  </si>
  <si>
    <t>刁窝镇</t>
  </si>
  <si>
    <t>刁窝一、刁窝二、刁窝三、刁窝四、潘各庄、望海庄、河西务、蛮子营、东张庄、万全庄、泗平庄、东辛庄、徐里营一、徐里营二、徐里营三、小义合庄、小豹子庄、东营、太平庄、佟村、小营村、白塔村、北务村、小柳村、大柳村、塔照村、东冯村、西茨村、北茨村、南尧村</t>
  </si>
  <si>
    <t>义和庄镇</t>
  </si>
  <si>
    <t>北任村、中任村、南任村、小岗头、东韦坨、西韦坨、东茨村、州县庄、义和庄、南宝、丁各庄、东刘庄、华庄、南荒、长安城、冠源庄、白庄、龙门口、屯子头、苑家庄、里渠、邓渠、四柳树、古城、东大兴庄、陶营、北菜、南菜、杨家坟、阎马庄、常家庄、罗家庄、渠洛村、东辛村、西田城、东田城、刘家园、双柳树、杨村</t>
  </si>
  <si>
    <t>党庄站</t>
  </si>
  <si>
    <t>码头镇</t>
  </si>
  <si>
    <t>码头、郎庄、涿仝、大营、沙窝、北芦、南芦、台子、西辛、小坞、党庄、北港、南营、向阳一、向阳二、向阳三、向阳四、向阳五、西马庄、保安庄、黄家街、孟家街、边家街、辛家街、洋泗庄、浮洛营、立新庄、西刘庄、三合庄、徐肖街、东营街、北园子、塔西郭、北西郭、北辛庄户、北高家庄、张村北地、东杨合庄、西杨合庄</t>
  </si>
  <si>
    <t>保定可开放容量（MW）</t>
  </si>
  <si>
    <t>保定已出现返送县（区）的数量</t>
  </si>
  <si>
    <t>保定返送站</t>
  </si>
  <si>
    <t>河北南网可开放容量（MW）</t>
  </si>
  <si>
    <t>河北南网已出现返送县（区）的数量</t>
  </si>
  <si>
    <t>不含雄安</t>
  </si>
  <si>
    <t>含雄安</t>
  </si>
  <si>
    <t>邢台可开放容量（MW）</t>
  </si>
  <si>
    <t>邯郸可开放容量（MW）</t>
  </si>
  <si>
    <t>沧州可开放容量（MW）</t>
  </si>
  <si>
    <t>衡水可开放容量（MW）</t>
  </si>
  <si>
    <t>雄安可开放容量（MW）</t>
  </si>
  <si>
    <t>保定在途光伏容量（MW）</t>
  </si>
  <si>
    <t>石家庄在途光伏容量（MW）</t>
  </si>
  <si>
    <t>邢台在途光伏容量（MW）</t>
  </si>
  <si>
    <t>邯郸在途光伏容量（MW）</t>
  </si>
  <si>
    <t>沧州在途光伏容量（MW）</t>
  </si>
  <si>
    <t>衡水在途光伏容量（MW）</t>
  </si>
  <si>
    <t>雄安在途光伏容量（MW）</t>
  </si>
  <si>
    <t>隆尧县220千伏变电站可开放容量及供电范围一览表</t>
  </si>
  <si>
    <t>所属县</t>
  </si>
  <si>
    <t>各乡镇可开放容量（MW)</t>
  </si>
  <si>
    <t>隆尧县</t>
  </si>
  <si>
    <t>隆尧220千伏变电站</t>
  </si>
  <si>
    <t>北楼乡</t>
  </si>
  <si>
    <t>北楼、重贤、河北南汪前、河北南汪后、南羊、辛贾、景福、南汪店、小汪、范贾、尚礼、尧张庄、白家屯、南楼东、南楼前、南楼后、牛家庄、东曲底、西曲底、周张庄</t>
  </si>
  <si>
    <t>魏家庄镇</t>
  </si>
  <si>
    <t>魏家庄、西庄头、东庄头、公子前、公子后、公子中、肖庄西、肖庄东、肖庄前、肖庄后、王贯庄、多稼庄、赵孟、郭贾、孟贾、王尹、角城、西魏、东魏、牛张、南牛、北牛、张汪、南丈、李贾</t>
  </si>
  <si>
    <t>东良镇</t>
  </si>
  <si>
    <t>东良一、东良二、东良三、东良四、南寺庄、北寺庄、小干言、大干言、黄家营、大市口、陈庄、南位、店头、泽畔、邢村、高村、石村、尹后、尹前、东霍、西霍、周村、东庄、唐庄、耿庄</t>
  </si>
  <si>
    <t>山口镇</t>
  </si>
  <si>
    <t>山口、白木、东尚、西尚、东齐、西齐、东董、北潘、佃户营、东山南、西山南、茅山营、茅山庄、南寨子、水饭庄、后苏薛、中苏薛、前苏薛、甄家庄、前枣林庄、后枣林庄</t>
  </si>
  <si>
    <t>隆尧镇</t>
  </si>
  <si>
    <t>西河、杜村、沙湾、韩解、东里、韩庄、北和、东河、西张、郭园、官庄、虎中、宋村、陈村、杨河、丘底一、丘底二、丘底三、南柏舍、北柏舍、西柏舍、东柏舍、南小河、尧家庄、白家庄、南潘庄、尧南关、尧北里、尧东庄、显化寺</t>
  </si>
  <si>
    <t>牛家桥</t>
  </si>
  <si>
    <t>牛家桥、大兴庄、林家庄、西清湾、东清湾、北吴疃、王盘庄、杨家庄、菅村、梅庄、马头、旧城、开河</t>
  </si>
  <si>
    <t>莲子镇镇</t>
  </si>
  <si>
    <t>莲子镇、马栏、白家寨、东阎庄、西阎庄、北阎庄、崔家楼、北盐池、耿家庄、西店子、王家庄、南吴疃、西哈口、北哈口、东店马、前辛庄、后辛庄、任村、东范、西范、东庄、贾庄、辛庄、东潘</t>
  </si>
  <si>
    <t>唐尧220千伏变电站</t>
  </si>
  <si>
    <t>千户营乡</t>
  </si>
  <si>
    <t>千户营、唐家庄、孔家庄、岳家庄、陈家庄、苏家庄、杜家庄、赵家庄、国家庄、徐麻营、舍落口、东王庄、王家场、邢家营、枣驼、南鱼、苏庄、连庄、狮子圪塔、毛尔寨</t>
  </si>
  <si>
    <t>大张庄乡</t>
  </si>
  <si>
    <t>大张庄、宋家庄、成家庄、檀家庄、郝家庄、渠家庄、焦家庄、殷家庄、马家庄、白家庄、大曹庄、南王庄、肖张庄、大虫营、东刘庄、西刘庄、小曹庄、杨家窑、霸王营、张家口、王雄庄、小王庄、黄家庄、刘通庄、范庄、胡家疙瘩、羊毛疙瘩</t>
  </si>
  <si>
    <t>西甫、东甫、南甫、北甫、永兴、东关、西关、南关、北关、义丰</t>
  </si>
  <si>
    <t>固城、后岳、前岳、小孟、孟村、户曹、乡观、王桥、大营、东王、西潘、东潘、新刘庄、北寨子、北辛庄、北西董、火连庄、胡家庄</t>
  </si>
  <si>
    <t>金店220千伏变电站</t>
  </si>
  <si>
    <t>双碑乡</t>
  </si>
  <si>
    <t>双碑、亦城、北村、城角、木花、岗头、里王街、里边街、里南庄、西良中、西良后、西良前、大崔庄、东崔庄、西崔庄、东小崔、西小崔</t>
  </si>
  <si>
    <t>尹村镇</t>
  </si>
  <si>
    <t>2023年1-3月最小负荷</t>
  </si>
  <si>
    <t>在途工单</t>
  </si>
  <si>
    <t>可开放容量</t>
  </si>
  <si>
    <t>跨县计算</t>
  </si>
  <si>
    <t>馆陶</t>
  </si>
  <si>
    <t>220kV馆陶站</t>
  </si>
  <si>
    <t>馆陶镇</t>
  </si>
  <si>
    <t>陶南村、陶西村、陶北村、后刘庄村、后徐庄村、安静村、吕庄村、吝村、社里堡村、东宝村、车疃村、许路疃村、北马固村、中马固村、东苏村、谭庄村、杨庄村、西苏村、尚沿村、赵沿村、李沿村、鲍沿村、刘沿村、郑沿村、姜沿村、闫沿村、李庄村、大刘庄村、孙庄村、刘路疃村、南马固村</t>
  </si>
  <si>
    <t>魏僧寨镇</t>
  </si>
  <si>
    <t>安雷寨村、任门寨村、周庄村、赵官寨村、高庄村、十里店村、闫寨村、吴庄村、高雷寨村、东魏僧寨村、西魏僧寨村、张庄村、滩上村、肖村、马栏厂村、史庄村、丁圈村、南榆林村、刘圈村、铺上村、申街西村、申街东村、前符渡村、后符渡村、王草厂村、范草厂村、陈庄村、杨草厂村、山材村、孙雷寨村、王雷寨村</t>
  </si>
  <si>
    <t>柴堡镇</t>
  </si>
  <si>
    <t>柴堡东村、柴堡西村、柴堡南村、柴堡北村、王二庄村、武张屯村、闫张屯村、邢张屯村、马张屯村、西刘庄村、要庄村、前罗头村、后罗头村、林北村、八义庄村、前刘堡村、樊堡村、匣庄村、郭马堡村、韩马堡村、宋马堡村、西孔堡村、刘村、西苏堡村、北肖寨村、齐堡村、东苏堡村、后刘堡村、柴庄村、前曹堡村、后曹堡村、前胡堡村、后胡堡村、天河村、申林村、北阳堡村、西家庄村、马店村、后市庄村、前市庄东村、东孔堡村、前市庄西村、牛张屯村、东广才村、西富庄村、萧屯村、中富庄村、东富庄村、东刘庄村</t>
  </si>
  <si>
    <t>房寨镇</t>
  </si>
  <si>
    <t>伴导村、东浒演村、西浒演村、房寨南村、房寨北村、北拐渠东村、北拐渠西村、王寨村、郝前街村、郝后街村、桥口村、屯里村、韩庄村、闫庄村、王徘徊头村、韩徘徊头村、罗徘徊头村、河寨一村、河寨二村、河寨三村、河寨四村、河寨五村、王庄村、西孟良寨村、东孟良寨村、孩寨村、中孟良寨村、郭徘徊头村</t>
  </si>
  <si>
    <t>路桥乡</t>
  </si>
  <si>
    <t>花园村、清杨城村、陈路桥村、李路桥村、刘路桥村、北曹庄村、南曹庄村、潘庄村、太平庄村、刘庄村、张官寨村、平堡村、蔺寨村、木官庄村、铁佛堡村、丝窝寨村、满谷营村、北榆林村、果子园村、宋尔庄村、本司寨村、郑黄营村、刘黄营村、王桃园村、高桃园村、刘桃园村、安桃园村、侯庄村、油寨村、王二厢村、大寺堡村、梭庄村、马寨村、自新寨村、庄科村、蔡口村、前时玉村、后时玉村、蒋庄村</t>
  </si>
  <si>
    <t>徐村乡</t>
  </si>
  <si>
    <t>南徐村、东徐村、后许庄东村、后许庄西村、芦头村、郭辛庄村、前许庄村、河套村、郭庄村、前李八寨村、后李八寨村、冀浅村、马头南村、马头中村、马头北村、颜窝头村、马窝头村、康庄村、北韩庄村、东马兰村、西马兰村、营盘村、西厂村、东厂村、毛圈村</t>
  </si>
  <si>
    <t>寿山寺乡</t>
  </si>
  <si>
    <t>浅口村、北董固村、拐寨村、西董固村、翟庄村、塔头村、南董固村、沿庄村、南辛头村、陈范庄村、韩范庄村、武范庄村、蔡范庄村、张高庄村、武高庄村、古高庄村、韩高庄村、息元村、西宝村、寿北村、寿南村、寿东村、常儿寨村、南郑村、北郑村、南肖寨村、东朱庄村、西朱庄村、东庄固村、庄固东村、庄固西村、麻呼寨村、后宁堡村、前宁堡村、法寺村</t>
  </si>
  <si>
    <t>王桥乡</t>
  </si>
  <si>
    <t>王桥村、李桥村、郝庄村、后姚庄村、前姚庄村、李井寨村、董井寨村、冯井寨村、张井寨村、赵庄村、罗庄村、郭庄村、吉固庵村、西芦里村、东芦里村、路庄村、徐万仓村、刘齐固村、王齐固村、梁齐固村、姚齐固村、赵齐固村、南孙店东村、南孙店西村、北孙店东村、北孙店西村、鸭窝村、西盘村、东盘村、平庄村、安庄村、北留庄东村、北留庄西村、贾庄村、和尚寨村、旺庄村、西留庄北村、南留庄村、西留庄南村</t>
  </si>
  <si>
    <t>峰峰</t>
  </si>
  <si>
    <t>220kV留旺站</t>
  </si>
  <si>
    <t>峰峰镇</t>
  </si>
  <si>
    <t>陆零柒厂社区、新新一社区、新新二社区、五矿社区、人民社区、太安社区、峰峰村、上官庄一村、上官庄二村、袁洼村、后西佐村、中西佐村、前西佐村、九合村、立合村、霍庄村、羊渠河村、辛寺庄村、街儿庄村、滏岭庄村</t>
  </si>
  <si>
    <t>新坡镇</t>
  </si>
  <si>
    <t>羊南社区、羊北社区、后台村、前台村、姚一村、姚二村、姚三村、姚四村、后朴村、前朴村、新坡村、大潘村、西潘村、野庄村、崔庄村、王庄村</t>
  </si>
  <si>
    <t>临水镇
(含滏阳东路街道办)</t>
  </si>
  <si>
    <t>东沟村、石桥村、新清流村、黑龙洞村、郭庄村、西纸坊村、东纸坊村、南头村；春光园社区、跃西社区、铁东社区、滏阳新村社区、朝阳社区、人民街社区、兴旺社区、商贸社区、电厂社区、滏北社区、滨河社区、五指院社区、滏南社区、机厂社区、泉头社区、九龙社区、铁北社区、通顺社区、西泉头社区、临水社区、西清流社区、中清流社区、东清流社区、北留旺社区、清泉社区、东泉头社区</t>
  </si>
  <si>
    <t>大峪镇</t>
  </si>
  <si>
    <t>峪新社区、南大峪村、北大峪村、北涧沟东村、北涧沟西村、南山村、仁义村、吝家沟村、新立村</t>
  </si>
  <si>
    <t>彭城镇</t>
  </si>
  <si>
    <t>彭西社区、彭东社区、彭北社区、三和东社区、太行社区、河泉南社区、富田村、联合村、新华村、河泉村、沙果园村、吝家庄村、豆腐沟村、羊角铺村、王庄村、羊台村、常范村、南新村、北新村、张家楼村、三和村、韩庄村、炉上村</t>
  </si>
  <si>
    <t>界城镇</t>
  </si>
  <si>
    <t>黄沙矿社区、孙庄矿社区、北界城村、南界城村、小河沟村、刘起沟村、双合山村、李家山村、孙庄村、苏一村、苏二村、柳条村、东老鸦峪村</t>
  </si>
  <si>
    <t>220kV文章站</t>
  </si>
  <si>
    <t>义井镇</t>
  </si>
  <si>
    <t>义西村、义中村、马庄村、羊一村、羊二村、二社村、一社村、新庄村、李庄村、上拔剑村、下拔剑村、义北村、东王看村、王一村、王二村、王三村、王凤矿社区、钢铁厂社区、山底村、岗头村、上脑村、下脑村、三河底村、宿风村、西山村、南山村、石家岭村、二十五队、水泥厂社区</t>
  </si>
  <si>
    <t>按文八线、文通线负荷计算</t>
  </si>
  <si>
    <t>和村镇</t>
  </si>
  <si>
    <t>李岗西、刘岗西、大沟港、东苑城、仙庄、北八特、金村、何庄、后连庄、曹庄、明峪、崔炉、南八特、岗头、柏泗、东庄、董家庄、杜庄、尧庄、南胡、北胡、东和、西和、吉贤、通二社区、四矿社区、青年矿社区</t>
  </si>
  <si>
    <t>220kV贺兰站</t>
  </si>
  <si>
    <t>大社镇</t>
  </si>
  <si>
    <t>小屯矿社区、牛儿庄矿社区、薛村矿社区、大社村、薛村、庄里村、南岗村、彦亭村、寺后坡村、乐义庄村、牛儿庄村、香山村、南旺村、东屯村、西屯村、佐城村、磨屋村、张庄村、南羊村、北羊村</t>
  </si>
  <si>
    <t>临漳</t>
  </si>
  <si>
    <t>220kV肖城站</t>
  </si>
  <si>
    <t>章里集镇</t>
  </si>
  <si>
    <t>北东坊、常庄、大章、堤上、东屯、郜庄村、后章、黄辛庄、西屯、肖城寨、章里集、章里集王庄、中屯、中章、仲上</t>
  </si>
  <si>
    <t>南东坊镇</t>
  </si>
  <si>
    <t>北头、陈家小庄、东三村、岗二、岗一、后小庄、栗岗、南二、南三、南四、南一、前小庄、武学、西三村、小东坊、杨家铺、张修屯、中三</t>
  </si>
  <si>
    <t>临漳镇</t>
  </si>
  <si>
    <t>北关、北街、东北角、东岗、东后坊表、东街、东前坊表、郝辛庄、李家村、刘庄、炉耳庄、南关、南街、南徐村、西北角、西岗、西后坊表、西街、西前坊表、西尚村、西辛寨、西烟寨、小平营</t>
  </si>
  <si>
    <t>邺城镇</t>
  </si>
  <si>
    <t>董庄、谷子村、韩旺、洪山村、回漳、井龙、马营、三台村、十里后、务北、务西、务中、显旺、香东、香西、香中、盐食、邺镇村</t>
  </si>
  <si>
    <t>杜村集乡</t>
  </si>
  <si>
    <t>安庄、东冀庄、东小庄、东营、杜村、杜村宋村、杜庄、房村、高夹河、关村、郭庄、贺村、路夹河、栾庄、梅庄、齐楼、秦村、三教堂、土楼、西冀庄、西夹河、西小庄、西营、羊羔、张庄、赵庄</t>
  </si>
  <si>
    <t>狄邱乡</t>
  </si>
  <si>
    <t>北杜东、北杜西、北孔、北漳村、邓庄、狄邱王庄、东狄邱、东申村、郝王村、后村、后野郭、后庄、狄邱贾村、牛村、前野郭、冉店、双庙、西狄邱、西申、北袁村、张家村</t>
  </si>
  <si>
    <t>柏鹤集乡</t>
  </si>
  <si>
    <t>柏鹤集、柏鹤张村、北史庄、北张庄、兵马寨、车往营、陈厉村、大营、杜油坊、付村、贺寨、江村、姜油坊、李谷驼、梁村、马荒、牛谷驼、田村、未村、有阁刘、袁油坊、张柏鹤</t>
  </si>
  <si>
    <t>张村集镇</t>
  </si>
  <si>
    <t>白龙庙、崔村、大分庄、东花佛堂、东明古寺、张村东屯、杜堂、冯庄、高庄、郭家堂、郭少庄、海岛寺、黑龙庙、后安上、胡周、花王村、黄开河、贾河口、梁庙、刘江堂、刘路口、马堂、木欠刘、奶奶庙、南孔、前安上、前王村、三皇庙、张村申村、史庄、田马吾、武孔奇、西北街、西花佛堂、西明古寺、西南街、张村西屯、小王村、新看台（新村）、新明古寺、新三村、徐村、许村、闫看台、有仙刘、于园、张村东街、张村董村、张村贾村、张村李村、张村南街、张村潘村、张费、张看台、张路口、张探花</t>
  </si>
  <si>
    <t>称勾集镇</t>
  </si>
  <si>
    <t>北杨庄、常红、常西、常中、称东、称西、东寨、高河口、葛村、郭小屯、和义庄、后齐、呼东、呼西、黄村、鸡李、集后李、李学官、楼郭、南杨庄、南寨、前齐、钱村、尚家台、舒刘、宋家村、王村、西刘、小呼、新后屯、薛庄、砚瓦台、姚村</t>
  </si>
  <si>
    <t>习文镇</t>
  </si>
  <si>
    <t>边庄、曹村、定华城、东太平、公界、河图、河庄、核桃园、贺北、吉田、靳彭城、栗辛庄、刘太昌、洛安台、马辛庄、明阳屯、南王庄、倪辛庄、仁寿、上柳、时固、西太平、西吴庄、习文、邢固、窑头、义城、张彭城、常巷、赵彭城、芝村</t>
  </si>
  <si>
    <t>孙陶集镇</t>
  </si>
  <si>
    <t>蔡村、常小庄、陈村、陈家堂、陈小庄、大楼王、东芦、豆腐营、杜家堂、段旺、冯村、耿小庄、古辛屯、郭村、韩村、郝家庙、何屯、胡郭村、集孟、教书屯、李村、李庄、梁家店、刘家村、马许、孟村 、孟村铺、苗庄、南赵庄、潘村、三王村、三宗庙、沙河岸、商村、尚村、水牛李、司庄、王家庄、西郝、西芦、西马庄、西孙村、香坊、小郭村、兴旺、羊羔屯、杨村、姚庄、张家店、镇河</t>
  </si>
  <si>
    <t>柳园镇</t>
  </si>
  <si>
    <t>北杨、柴村、东冯、东郝村、东南王、董村、二分庄、樊营、高村、高家店、贺营、后三村、胡口、胡营、老田村、李小庙、李羊羔、李营、理王屯、刘村、刘广营、柳园北街、柳园陈村、柳园东街、柳园南街、柳园赵村、罗村、吕小庄、马村、南邓庄、南杨村、彭庙、任羊羔、尚庄、涉县庄、申村、申家海、石村、吴村、五龙庙、西冯、西街东、西街西、西辛庄、小张庄、辛小庄、新营、薛村、尹村、袁村、张羊羔、郑羊羔、祝羊羔</t>
  </si>
  <si>
    <t>砖寨营镇</t>
  </si>
  <si>
    <t>北章村 、朝阳、崔庄、东风柳、东辛庄、东羊羔屯、都村、范庙、岗上、官村、后桥、后屯、金庄、老庄、李全庄、彭村、朴庄、前桥、前屯、乔庄、沙庄、申小屯、宋村、苏村、孙村、向阳、协王村、油坊、张柳、砖寨营</t>
  </si>
  <si>
    <t>220kV柴曲站</t>
  </si>
  <si>
    <t>东关、东南角、东烟寨、西烟寨、岗陵城、后赵、洛村、后村、前赵、王明寨、西关、西南角、东五岔口、西五岔口</t>
  </si>
  <si>
    <t>根据柴临132、柴园T接线负荷计算</t>
  </si>
  <si>
    <t>西羊羔乡</t>
  </si>
  <si>
    <t>北村、东村、东辛寨、杜城营、刘柏合、刘羊羔、南村、南羊羔、七里营、苏庄、王羊羔、温羊羔、西村、漳潮、中羊羔</t>
  </si>
  <si>
    <t>曲周</t>
  </si>
  <si>
    <t>220kV曲周站</t>
  </si>
  <si>
    <t>曲周镇</t>
  </si>
  <si>
    <t>小河道、褚庄村、湾子、冀庄、关庄、李庄、张庄、前河东、后河东、袁庄、北街、西街、西关、张场、临堂村、西疃、东街、南街、南关、南桥口、南疃、黄庄、田庄、东关、南甫、北甫、北关、北王庄、陈庄、小河道、西刘庄、东刘庄、赵庄、赵李庄、段庄、郑桥、南辛庄、岳庄、苗庄、范庄、牛庄</t>
  </si>
  <si>
    <t>第四疃镇</t>
  </si>
  <si>
    <t>四疃、刘庄、巩村、第三疃、焦庄、李庄、卜街、大钟寨、小钟寨、朱庄、河西寨、龙王庙、程寨、赵街、沈庄、马疃、北辛庄、西流上寨、东流上寨、北龙堂、南龙堂、李西头、孙庄、南王楼、郭李庄、寺头后街、寺头前街、郑庄、西魏村、东魏村、南魏村、大第八、王庄、吴庄、付庄、杏园、五疃、六疃、韩庄、邓村</t>
  </si>
  <si>
    <t>侯村镇</t>
  </si>
  <si>
    <t>侯村、东高固、西高固、里节固、东阳固、王前庄、徐阳固、贾庄、崔庄、吕洞固、三塔、五塔、申屯、庞寨、花屯、阴庄、戚寨、东王堡、西王堡、堤上、龙高庄、龙李庄、东胡、西胡、李屯、前马、后马、广下、陈庄、东呈孟、袁庄、朱寨、西呈孟、张绰、孟李庄、南陈庄、前陈、后陈、土路、安上、陈村</t>
  </si>
  <si>
    <t>河南疃镇</t>
  </si>
  <si>
    <t>河一、河二、河三、马屯、郑韩村、韩韩村、石韩村、麻庄、马一、马二、马三、东水疃、窑自头、骆庄、弓庄、西水疃、史庄、连珠村、高庄、张庄、徐街、大街、康街、第二疃、郎屯、西五间房、东五间房、李口、朱口、郭口、罗官营、宁屯、东里疃、西里疃</t>
  </si>
  <si>
    <t>安寨镇</t>
  </si>
  <si>
    <t>安寨、东屯、河李庄、南阳庄、前衙、后李庄、后衙、公李庄、后赵固、前赵固、赵庄、河固、南马店、前公堡、后公堡、马庄、北辛屯、西李庄、南辛屯、三义庄、谷庄、东马连固、西马连固、王李庄、柳疃、韩固、西杨固、东张庄、西张庄、樊庄、芦应、郑村、西三塔、南赵林、东赵林、西赵林、范庄、菜园、东甫、西甫、朱庄</t>
  </si>
  <si>
    <t>槐桥镇</t>
  </si>
  <si>
    <t>西槐桥、东槐桥、东南寨、西南寨、刘郭屯、西韩固、刘李庄、刘王庄、王赵庄、郭庄、白庄、套里、苦水卜、小弟八、大辛庄、马庄、靳庄、前观寨、后观寨、西漳头、东漳头、陈元庄、崔赵庄、水德堡、杨李庄、乔堡、秦庄、相公庄</t>
  </si>
  <si>
    <t>南里岳镇</t>
  </si>
  <si>
    <t>南里岳、永胜村、太平村、义和村、顺义村、马兰村、方张庄、史寨、炒寨、北里岳、安上、刘大寨、杨军寨、东里岳、王胡庄、振清寨、张屯、小连寨、起镇、刘庄、王庄、封庄、封台、北马店、张西头、武宋庄、大连寨</t>
  </si>
  <si>
    <t>白寨镇</t>
  </si>
  <si>
    <t>白寨、东陈庄、禚李庄、王庄、叶庄、艾台、席庄、甜水庄、南油村、前寨、后寨、高庄、北油村、滏南庄、王村、西陈庄、南牛庄、娘娘寨、东冀庄、西冀庄、白疃店、要寨、布寨、塔寺桥、滏阳集、西朱卜、东焦营、致中寨、范李庄、鲁新寨、苏胡寨、永安村、刘庄屯、牛卜、后里僧寨、娄寨、东朱卜、安王庄、白小营、柴闾寨、司李庄</t>
  </si>
  <si>
    <t>大河道乡</t>
  </si>
  <si>
    <t>前河道、西河道、东河道、东大由、西大由、孔庄、东四夫人寨、西四夫人寨、赵逯庄、后老营、东老营、西老营、薛庄、苏小营、张新寨村、常庄、颜庄、贾庄</t>
  </si>
  <si>
    <t>依庄乡</t>
  </si>
  <si>
    <t>依庄、军营、宋庄、寺头、东路庄、西路庄、禾秀寨、范军寨、西来村、曹庄、牛疃、东来村</t>
  </si>
  <si>
    <t>肥乡</t>
  </si>
  <si>
    <t>220kV翟固站</t>
  </si>
  <si>
    <t>肥乡镇</t>
  </si>
  <si>
    <t>北关村、北街村、北西落堡村、蔡庄村、曹庄村、常耳寨村、常庄村、城南堡村、城西村、打席营村、东北庄村、东关村、东街村、东张寨村、高庄村、郭家堡村、后黄寨村、后翟固村、勒马台村、李家庄村、梁庄村、龙堂堡村、南关村、南街村、南西落堡村、南辛庄村、潘村、铺上村、前黄寨村、前屯村、前翟固村、申庄村、西关村、西街村、西张寨村、辛庙村、赵寨村、赵庄村、郑村</t>
  </si>
  <si>
    <t>元固镇</t>
  </si>
  <si>
    <t>八里庄村、东河头堡村、东李堡村、东屯庄村、东元固村、韩庄村、郝庄村、后油胡寨村、胡庄村、户部李庄村、李庄村、裴王庄村、平庄村、前油胡寨村、前元固村、三里堤村、沙窝村、索家寨村、西河头堡村、西彭固村、西屯庄村、西贤店村、西元固村、谢村、杨庄村、袁庄村、中油胡寨村</t>
  </si>
  <si>
    <t>西吕营镇</t>
  </si>
  <si>
    <t>北屯庄村、柴庄村、程寨村、大西高村、邓庄村、东吾吉村、东杨庄村、东赵庄村、房庄村、贺营村、后营村、孔仓堡村、刘寨营村、南河马村、南屯庄村、申营村、田寨村、屯庄营村、西吕营村、西吾吉村、小西高村、周寨村</t>
  </si>
  <si>
    <t>毛演堡镇</t>
  </si>
  <si>
    <t>百户寨村、卜寨村、陈庄村、崔庄村、东长桥村、东魏村、东谢店村、杜寨村、风火村、郭焦寨村、郝家堡村、侯寅堡村、后屯村、后王固村、孔寨村、李焦寨村、李兴堡村、林寨村、路堡村、毛演堡村、南长桥村、南元寨村、牛村、前王固村、史寨村、水刘庄村、宋庄村、孙庄村、王焦寨村、魏村后街村、魏村前街村、魏庄村、西谢店村、西赵庄村、辛庄村、姚宫院村、姚庄村、袁庄村、张村、周庄村、</t>
  </si>
  <si>
    <t>辛安镇镇</t>
  </si>
  <si>
    <t>北河堡村、东杜堡村、东贾北堡村、范庄村、后白落堡村、后贾庄村、后赵云堡村、孟郭庄村、孟宋庄村、孟陶庄村、孟张庄村、潘寨村、前白落堡村、前贾庄村、前赵云堡村、失驾堡村、史庄村、西杜堡村、西贾北堡村、西南庄村、西杨庄村、小康堡村、小漳堡村、辛安镇村、中白落堡村</t>
  </si>
  <si>
    <t>大寺上镇</t>
  </si>
  <si>
    <t>北相公庄村、程庄村、大寺上村、大西韩村、东高家寨村、东荆科村、东张庄村、东庄上村、杜汤堡村、粉房头村、韩屯村、后寺上村、柳庄村、逯家堡村、吕家堡村、马小屯村、南西韩村、南相公庄村、唐疃村、西崔庄村、西高家寨村、西荆科村、西李庄村、西张庄村、小南头村、小寺上村、寨中堡村、郑庄村</t>
  </si>
  <si>
    <t>天台山镇</t>
  </si>
  <si>
    <t>北杜齐村、北王固村、北谢堡村、大康堡村、东刘家寨村、东马固村、韩堡村、焦营村、李堡村、南杜齐村、南王固村、南谢堡村、任堡村、天台山村、吴堡村、西刘家寨村、西马固村、肖庄村、宜官堡村、张达村、郑堡村、支村</t>
  </si>
  <si>
    <t>北高镇</t>
  </si>
  <si>
    <t>北河马村、北杨庄村、北营村、东北高村、东高村、东路庄村、东马寨村、东辛店村、东辛寨村、东营村
贾寨村、贾庄村、焦寨村、旧店村、南营村、南庄村、王庄村、温庄村、西北高村、西路庄村、西马寨村
西辛店村、西辛寨村、许庄村、张庄村、中辛店村、</t>
  </si>
  <si>
    <t>220kV大寨站</t>
  </si>
  <si>
    <t>肥乡区东漳堡镇</t>
  </si>
  <si>
    <t>北大靳村、北行村、东大靳村、东李庄村、东吕营村、东南口村、东漳堡村、东赵村、东赵寨村、瓜精庄村、后北口村、后大移庄村、后刘寨村、鸡泽屯村、积善村、靳庄村、井头村、井王庄村、南行村、南赵村、前北口村、前大移庄村、前刘寨村、山字丘村、宋儿庄村、西大靳村、西南口村、西赵村、西赵寨村小靳村、小移庄村、小营村、薛庄村、中行村</t>
  </si>
  <si>
    <t>广平</t>
  </si>
  <si>
    <t>东张孟镇</t>
  </si>
  <si>
    <t>北苏庄村，大屯村，东张孟村，九郎寨村，刘屯村，留女固村，南寺头村，南张孟村，牛庄村，寺庄村，西张孟村，烟屯村，张洞一村，张洞二村，张洞三村，张洞四村，张洞五村，张屯村</t>
  </si>
  <si>
    <t>平固店镇</t>
  </si>
  <si>
    <t>北王庄村，北吴村，北下堡村，常寨村，崔庄村，大庙村，丁村，东丁庄村，东王封村，东营村，韩固村，后营村，靖庄村，临河堡村，苗新寨村，南王封村，南吴村，南下堡村，平北街村，平东街村，平西街村，平南街村，前营村，清漳村，西丁庄村，西里村，西王封村，小寨村，张大虎寨周庄村，</t>
  </si>
  <si>
    <t>南阳堡镇</t>
  </si>
  <si>
    <t>北刘村，北刘庄村，店东村，店西村，东胡堡村，高庄村，韩旺村，后大寨村，后南堡村，李白庄村，南刘村，前大寨村，前南堡村，王家庄村，西胡堡村，张桥村，张庄村</t>
  </si>
  <si>
    <t>南韩镇</t>
  </si>
  <si>
    <t>北韩村，北靳庄村，北盐村，北张村，大未庄村，江庄村，李庄村，南韩村，南盐池村，南张村，潘寨村，商炉村，孙村，唐庄村，小未庄村，新华营村，元村，周固寨村</t>
  </si>
  <si>
    <t>十里铺镇</t>
  </si>
  <si>
    <t>北寺郎固村，北小留村，泊头村，陈固村，大留村，杜村，屯子堡村，后堤村，贾庄村，金安村，南寺郎固村，南小留村，南张固村，前堤村，秦庄村，十里铺村，田庄村，席寨村，小张固村，阎小寨村，油村</t>
  </si>
  <si>
    <t>广平镇</t>
  </si>
  <si>
    <t>北关村，北张固村，北贺庄村，城内村，大马庄村，单庄村，东关村，东关东村，东关后村，东孟固村，后固寨村，纪家寨村，焦庄村，来董村，兰村，刘董村，卢董村，南关村，南贺庄村，南庄村，上坡村，申立村，苏庄村，魏董村，西北堤村，西关北村，西关村，西关南村，西韩村，西河堡村，新城村，杨村，袁庄村，寨里村，寨外村</t>
  </si>
  <si>
    <t>胜营镇</t>
  </si>
  <si>
    <t>北高曲村，北温村，蔡庄村，崔营村，冯营村，甲士村，军营村，李高曲村，刘宋固村，刘庄村，柳林村，吕庄村，马虎庄村，马宋固村，南高曲村，南靳庄村，南王庄村，邵村，胜营村，史宋固村，双庙村，小马庄村，辛庄村，新镇村，辛庄营村，杨宋固村，阴庄村，油坊村，朱宋固村</t>
  </si>
  <si>
    <t>鸡泽</t>
  </si>
  <si>
    <t>220kV双塔站</t>
  </si>
  <si>
    <t>双塔镇</t>
  </si>
  <si>
    <t>东仝庄、新军寨、南三陵、西三陵、东三陵、位庄、军寨、柳林口、西仝庄、蔡庄、中申底、东申底、南申底、永光、西申底、西双塔、东双塔</t>
  </si>
  <si>
    <t>曹庄镇</t>
  </si>
  <si>
    <t>北砚池、张村、栗庄、杨村、李村、尹曹庄、尹村、车庄、木曹庄、贾寨、中砚池、李曹庄、刘信堡、东砚池、肖湾、褚庄、小言寨、南砚池、杨曹庄、史邱寨、北赵寨、范村、西孔堡、正言堡、康马昌、李马昌、东孔堡、大言寨、孙堡营、段庄、南赵寨</t>
  </si>
  <si>
    <t>双宋线</t>
  </si>
  <si>
    <t>小寨镇</t>
  </si>
  <si>
    <t>张贯庄村、杜街村、常庄村、罗营村、西范街村、李贯庄村、魏街村、段庄村、槐桥村、陈庄村、东范街村、东庄村、陈马昌村、马贯庄村、库庄村、乔屯庄村、高庄村、李街村、东木堡村、善堡村、赵堡村、刘马昌村、驸马寨村、榆林村、孟贯庄村、西木堡村、赵庄村、小寨镇、柴庄村、东屯庄村、小寨村</t>
  </si>
  <si>
    <t>双高线</t>
  </si>
  <si>
    <t>鸡泽镇</t>
  </si>
  <si>
    <t>台头、徐庄、何庄、龙泉、东关、崔青、三里庄、北安上、康营、西关、王庄、王青、刘街、马坊营、小韩固、魏青、北关、王街、田庄、西街、董街、西营、东北街、南街、沙阳、东营、司马堡、大韩固</t>
  </si>
  <si>
    <t>浮图店乡</t>
  </si>
  <si>
    <t>浮新、柏二、柏四、韩古营、城隍西、焦佐营、柏一、城隍东、东柳二、浮东一、浮东三、南庄、城隍营、柏三、西柳营、浮东二、东柳三、西柳、西庄、普高、东柳一、焦佐、浮西、黄沟</t>
  </si>
  <si>
    <t>吴官营镇</t>
  </si>
  <si>
    <t>胡庄、叶官营、靳庄、宋庄、程官营、刘庄、柳官营、西张古、东安上、申元、贾庄、郭庄、郝庄、西于口、东张古、旧城营、东于口、邢堤、八家寨、逄官营、吴官营</t>
  </si>
  <si>
    <t>风正乡</t>
  </si>
  <si>
    <t>廖庄、胜利庄、西刘庄、新风、七一、东刘庄、寺河口、牛庄、南风正、西六方、张屯庄、杨庄、东北庄、北风正、中风正、亭自头、东六方</t>
  </si>
  <si>
    <t>磁县</t>
  </si>
  <si>
    <t>西固义乡</t>
  </si>
  <si>
    <t>西窑头、韩庄、西河、东固义、西固义、徐一、徐二、侯一、侯二、东一、东二、陈家沟、合山、侯三、谷拖、韦武庄、大盆沟、北神岗</t>
  </si>
  <si>
    <t>路村营乡</t>
  </si>
  <si>
    <t>路村营、路村店、南郭、常凝、押涧、圣水洼、西田井、东田井、张家店、于家店、下庄村、上庄村、北郭、徐村、九龙口、北神岗、肖庄、泥河</t>
  </si>
  <si>
    <t>黄沙镇</t>
  </si>
  <si>
    <t>黄沙一街、黄沙二街、黄沙三街、南上庄、马家荒、前辛安、后辛安、申家庄、水池、</t>
  </si>
  <si>
    <t>白土镇</t>
  </si>
  <si>
    <t>白土一街、白土二街、白土三街、张二庄、南涧城、杨花庄、三义、五合、九峪沟、北洋城、白土四街、白土五街、大水头一街、大水头二街、大水头三街、新合、青宛窑、上寨、池上、白土六街、吴家河</t>
  </si>
  <si>
    <t>都党乡</t>
  </si>
  <si>
    <t>中莲花、南莲花、北莲花、辛庄、辛四庄、三合、冶子、石场、台子寨、铜义、辛五庄、双合</t>
  </si>
  <si>
    <t>观台镇</t>
  </si>
  <si>
    <t>观台一街、观台二街、观台三街、前岭、东保障、西保障、乞伏、东艾口、西艾口、岗子窑、后岭</t>
  </si>
  <si>
    <t>陶泉乡</t>
  </si>
  <si>
    <t>中岔口、南岔口、北岔口、霍庄、索庄、东花园、西花园、齐家岭、南王庄、北王庄、彗峪、后花园、五里河、十步槽、韩庄、申庄、韩庄、塔湾、杨庄、高穴、辉水、花驼、西韩沟</t>
  </si>
  <si>
    <t>贾壁乡</t>
  </si>
  <si>
    <t>北贾壁、中贾壁、南贾壁、新华、双河、西庄、前天壕、后天壕、苗庄、巩庄、周庄、南峧、上庄、大碗、青宛河、柴庄、岩家峪、水峪、北峧、杨家峧、大红脑、田庄、杨家堂、柳树池</t>
  </si>
  <si>
    <t>220千伏廉峰站</t>
  </si>
  <si>
    <t>磁州镇</t>
  </si>
  <si>
    <t>东槐树、西槐树、槐树屯、东窑头、湾丈营、前湾丈、后湾丈、固城、张杨庄、白庄、张庄、尹家桥、东武仕、永旺、龙王庙、南来村、西来村、溢泉村、大营、小营、黄官营、曲沟、南开河、北开河、东侯召、沙营、磨礼街、兴礼街、兴仁街、西城街、监上街、乐善街、明德街、司前街、敦化街、关后街、阜才街、滏阳街、二里铺、八里铺、五里铺、陈庄、北来村、东王庄、西王庄、纪庄、台庄、孟庄、小侯召、后张庄、粮斗庄、辛庄、西侯召</t>
  </si>
  <si>
    <t>高臾镇</t>
  </si>
  <si>
    <t>十里铺、阿庄、兴善、白塔、柳儿营、高臾一街、甘草营、西玉曹、东玉曹、赵庄、高臾二街、高臾三街、高臾四街、高臾五街、高臾六街</t>
  </si>
  <si>
    <t>光录镇</t>
  </si>
  <si>
    <t>尧丰村、东光录、西光录、李家岗、尧王庄</t>
  </si>
  <si>
    <t>220千伏贺兰站</t>
  </si>
  <si>
    <t>南城乡</t>
  </si>
  <si>
    <t>南城、中南城、西南城、东南城、北南城、北城、后北城、西北城、前北城、前羌、后羌、前塔、后塔、谷拖、前史、后史、中史、西河口、东河口、中河口、东陆开、西陆开、安河、任庄、孟洼</t>
  </si>
  <si>
    <t>台城乡</t>
  </si>
  <si>
    <t>严庄、林峰、东贺兰、西贺兰、赵拔庄、河北村、车角、东城基、中城基、西城基、台城村、东赫村、西赫村、中赫村、白村</t>
  </si>
  <si>
    <t>辛庄营乡</t>
  </si>
  <si>
    <t>大马庄、小马庄、辛庄营、徐庄、王庄、太平、北豆公、南豆公、郭小屯、李庄、大狼营、小狼营</t>
  </si>
  <si>
    <t>城南办</t>
  </si>
  <si>
    <t>杜村、杏园、东黄鼠、中黄鼠、西黄鼠、</t>
  </si>
  <si>
    <t>林坦镇</t>
  </si>
  <si>
    <t>前李兵庄、后李兵庄、暴屯、苗庄、范村、杨洼、洛子、东岗、西岗、林坦、东彭厢、东王女、西王女、西彭厢、东佛店、西佛店、军营、袁庄、关庄、裴村、桑庄、常庄、高庄、南蒋、上蒋、东古佛、西古佛、前李兵庄、后李兵庄</t>
  </si>
  <si>
    <t>220千伏磁县站</t>
  </si>
  <si>
    <t>时村营乡</t>
  </si>
  <si>
    <t>时村营、牛尾岗、白庄、东小屋、西小屋、庆和峪、上七垣、下七垣、上陈、武吉、田庄、李庄、撤谷、曹庄、大盆沟、小盆沟、屯洼</t>
  </si>
  <si>
    <t>讲武城镇</t>
  </si>
  <si>
    <t>朝冠、南营、高庄、李庄、滏阳营、曹庄、王庄、常庄、魏庄、东高录、西高录、小寨、讲武城、南白道、北白道、八里冢、大冢营、刘庄、孟庄、前港、后港、三里屯、申庄、双庙、王家店、西陈、中高录、东陈</t>
  </si>
  <si>
    <t>岳城</t>
  </si>
  <si>
    <t>里青、旺南、岳城、付屯头、刘屯头、张屯头、王屯头、东风寨、大庄、小庄、马家坟、香水、水鱼岗、马水涧、南神岗、钟离、梧桐庄、漳村、界段营、柿园、潘旺</t>
  </si>
  <si>
    <t>邱县</t>
  </si>
  <si>
    <t>220千伏恒庄站</t>
  </si>
  <si>
    <t>新马头镇</t>
  </si>
  <si>
    <t>后孝古、中孝古、北孝古、西孝古、耶律寨、第四营、褚庄、周庄、焦云古、留固、李省庄、马头西街、马头东关、马头东街、马头南街、柳辛庄、聂楼、新华街、东贺堡、南贺堡、北贺堡、布古河东、韩西古、韩东古、布路店、南大街、北大街、冯街、孟街、王街、温庄、鞠辛庄、杨省庄、布古前街、布古后街、雨庄、小郭斗、礼村、杏园、西常屯、东常屯、宋庄、聂山固、贾寨、郭村、东枣园、西枣园、恒庄、韩庄、孟村、梁固、兰庄、郭庄、李二庄、张省庄、王省庄、大寨、新鲜庄、波流固、马落堡东庄、黄河套、沙辛庄、小屯、新太镇、小临河、百户寨</t>
  </si>
  <si>
    <t>邱城镇</t>
  </si>
  <si>
    <t>邱城孟街、孟固、邱城张街、后尹庄、前尹庄、邱城石街、邱城吕街、霍庄、元东堡、孙庄、邱城李庄、郭门、邱城西街、邱城北街、邱城南街、邱城贾街、东屯、邱城东街、西屯、马庄、大郭斗、闫村、小寨、后段寨、前段寨、南辛庄、石佛寺、郭桃寨、王桃寨、前郎二寨、赵桃寨、中段寨、焦路、儒林、葛庄、后郎二寨、南寨、大马堡</t>
  </si>
  <si>
    <t>梁二庄镇</t>
  </si>
  <si>
    <t>郝段寨、东毛寨、西毛寨、刘段寨、谢里庄、郭吕庄、杜申寨、前大河套、后大河套、霍赵屯、张合村、李申寨、程二寨、卢兴平、靳兴平、万兴平、后小河套、前小河套、西倪宋、新井头、西七方、东七方、张庄、小侯仲、西梁二庄、东侯仲、西侯仲、孟二庄、坞头、东梁二庄、东倪宋、西姚头、东姚头、徐申寨、龚堡</t>
  </si>
  <si>
    <t>南辛店乡</t>
  </si>
  <si>
    <t>马兰、东仁义庄、西仁义庄、霍家庄、高庄、西潘寨、东潘寨、刘保庄、西目寨、东目寨、后王庄、后槐树、前槐树、司寨、南仁义庄、白六寨、八郎寨、东布寨、林子、南辛店</t>
  </si>
  <si>
    <t>香城固镇</t>
  </si>
  <si>
    <t>西留善固、杜庄、付中、付西、付东、香城固东关、北香城固、庄头、东石彦固、西石彦固、南香固、香城固、南关、中香城固、谷庄、刘云固、张云固、西兆屯、东兆屯、张家堡、始合堡、安仁镇、南柳村、本马堡、中张庄、西张庄、东张庄、登云寺、东临河、西临河</t>
  </si>
  <si>
    <t>古城营镇</t>
  </si>
  <si>
    <t>鲍庄、旦寨、西省庄、东省庄、古城营、张章逯、李章逯、霍章逯、花台、宋八町、古城营、东庄、城角、东孟村、西孟村、枣坡、南营、辛集、潘坡、北王楼、刘坡、刘庄、路庄、东杜町、西杜町、李庄</t>
  </si>
  <si>
    <t>陈村乡</t>
  </si>
  <si>
    <t>杨二庄、陈一村、陈二村、陈三村、陈四村</t>
  </si>
  <si>
    <t>成安</t>
  </si>
  <si>
    <t>220kV吕庄站</t>
  </si>
  <si>
    <t>商城镇</t>
  </si>
  <si>
    <t>高母村、张辛、张武庄、赵横城、西二祖、东二祖、义井庄、西向阳、王庄、东向阳、北郎堡、中郎堡、武吉、高母营、东保庄、西保庄、南商城、军庄、西商城、东岗、城村、秦家营、南横城、孙横城、何横城、吕家庄、李连庄、秦连庄、北连送、路口、汪家营、王家庄、南郎堡、郎堡、黄龙、西彭留、辛义、商城、长巷</t>
  </si>
  <si>
    <t>辛义乡</t>
  </si>
  <si>
    <t>东阜、北豆公、南豆公、王林、东霍村、西阜、西霍村、辛义、徐东、东阳寺、大善、后阳寺、南连送、温家庄、西阳寺、后裴里、前裴里、辛集（西辛集）、邢村、温西、南徐村、王耳营</t>
  </si>
  <si>
    <t>长巷乡</t>
  </si>
  <si>
    <t>马长巷、后长巷、李小屯、吴村、温村、长巷营、封边董、行尹、黄龙、大边董、陈边董、闫长巷、吴边董</t>
  </si>
  <si>
    <t>成安镇</t>
  </si>
  <si>
    <t xml:space="preserve">西彭留、王彭留、漳北、漳南、漳东、漳西（北漳西）、西魏村西、东彭留、史庄、林里堡、西魏村东、南鱼口
</t>
  </si>
  <si>
    <t>220kV庞村站</t>
  </si>
  <si>
    <t>北乡义乡</t>
  </si>
  <si>
    <t>北乡义一、北乡义二、北乡义三、北乡义四、牛乡义村、丁庄、大寨二（东）、大寨二（西）、大寨一、店东、店西、闫村、辛庄、南渚、东小堤、西小堤、北渚二、北渚一、河东、河中、河西、李庄、路固前一、路固前二、路固前三、路固后一、路固后二、东一东、东一西、东流、南乡义、东二、庞村、吕村、西乡义、姚堡、北漳、乾侯、北乡义、周化店</t>
  </si>
  <si>
    <t>道东堡乡</t>
  </si>
  <si>
    <t>野庄、大堤西（一二三）、河町三、河町四、北刘庄、固子、柴要、化店村（周化店）、西化店、沙河一、沙河三、沙窝村、南姚堡、大姚堡、、西姚堡、西南庄、西大姑庙、东大姑庙、河疃二、东马堤、北散湖</t>
  </si>
  <si>
    <t>东关北、范耳庄、北街、东风街（东街）、史庄、东魏村、北鱼口、南彭留</t>
  </si>
  <si>
    <t>漳河店镇</t>
  </si>
  <si>
    <t>漳西、洛町、北甘罗、中甘罗、南甘罗、吴疃南、吴疃北、漳东、朱庄、东艾束、中艾束、西艾束、岗上、野庄（东、西）、辛集、胡营、营盘、姜营、郭庄、东马、苗庄、西马、东漳河、鲍庄、郭坊</t>
  </si>
  <si>
    <t>柏寺营乡</t>
  </si>
  <si>
    <t>南散湖、漳边、团城、下河疃村</t>
  </si>
  <si>
    <t>柏西、柏东、东岳固、西岳固、后岳固、师重村、赵重村、贾庄、杨庄、西吕彪、东吕彪、庞庄、孙庄、沙河二、廉金山、大金山冯金山、郭金山、东南阳、后南阳、西南阳、成东、安重村、李家疃</t>
  </si>
  <si>
    <t>根据柴东线负荷计算</t>
  </si>
  <si>
    <t>道西堡、曲村、东庙、河疃一、小堤西、道东堡、西马堤、南刘庄</t>
  </si>
  <si>
    <t>四清街、东关东、东关南、西街、南街、高庄、桃圈、北阳、张庄</t>
  </si>
  <si>
    <t>屯里</t>
  </si>
  <si>
    <t>李家疃镇</t>
  </si>
  <si>
    <t>李南、抹疃、杨岗、郭三村、菜庄村、赵三村、宋村、黄庄、连庄、杜木营、司家疃、李东、李西、钟楼寺、白范疃、东范疃、郑一、郑二、郑三、李重村、程重村、常重村、冯岗、安重村</t>
  </si>
  <si>
    <t>大郭庄、东郭庄、徐北、徐南、亦北、亦南</t>
  </si>
  <si>
    <t>大名</t>
  </si>
  <si>
    <t>220kV名府站</t>
  </si>
  <si>
    <t>金滩镇</t>
  </si>
  <si>
    <t>金南、金东、金中、金北、焦庄、豆腐巷、娘娘庙、沙窝庙、中龙化、西龙化、东龙化、小漳、辛庄、前消灾、后消灾、程庄、北李庄、石家寨、顺道店、窑厂、黄庄、郑寨、上马头、朝固</t>
  </si>
  <si>
    <t>黄金堤乡</t>
  </si>
  <si>
    <t>包头、郑时庄、马时庄、张王滩、范王滩、郭王滩、南盘、黄一村、黄二村、黄三村、黄四村、翟龙化、曹龙化、赵龙化、庞龙化、西赵庄、东赵庄、冯庄、王店、王乍村、闫桥、黄庄</t>
  </si>
  <si>
    <t>王村乡</t>
  </si>
  <si>
    <t>铁炉庄、孟村、关岳村、任岳村、前辛寨、韩庄、未庄、店东村、店西村、店南村、店北村、后申桥、李岳村、东赵庄、西赵庄、东王村、西王村、王村集、东王庄（东王二庄）、西王庄（西王二庄）、陈庄、段庄、柏村、大李凝、小李凝、杨古</t>
  </si>
  <si>
    <t>杨桥镇</t>
  </si>
  <si>
    <t>李村、马村、程马寨、冯屯、边村、杨桥、李马寨、刘马寨、胡马寨、黄马寨、程子、房头、东司庄、小庄、前桑圈、后桑圈、沐浴庄、程马寨、前齐庄、后齐庄、赵庄、西周庄、东周庄、小霍庄、乔庄、王庄、安庄、未庄、西马头、南马头、北马头、祝村、后海子、东海子、前海子</t>
  </si>
  <si>
    <t>红庙乡</t>
  </si>
  <si>
    <t>朝固、南堤、冠厂、沈庄、陶庄、西红庙、东红庙、北红庙、三里庄、胡家湾、厂门、东桥口、东房庄、乡直、任庄、范王庄、老庄、朱庄、刘庄、总坟、郭庄、东横堤、西横堤、冯庄、西房庄、西桥口、闫庙、赵桥、马庄、徐杨庄、店上、潘庄、西呼庄、东呼庄、王庄</t>
  </si>
  <si>
    <t>西付集乡</t>
  </si>
  <si>
    <t>江马陵、小寨、后大江、中大江、杨庄、前大江、郭马陵、刘马陵、文集、冯村、朱家村、棘固、大寨、王小楼、魏小楼、赵小楼、西大江、韩庄、东郭蒋、西郭蒋、中郭蒋、前杨村、后杨村、 辛庄、杨现、于封固、王封固、马封固</t>
  </si>
  <si>
    <t>沙圪塔</t>
  </si>
  <si>
    <t>东沙、后沙、南沙、北沙、西司庄、屯头、北贾庄、元寨、谢儿寨、后于旺庄、前于旺庄、郭鸭窝、赵鸭窝、和寨、老陶营、东屯、前黄庄、后黄庄、西屯、西马寨、程庄、后辛寨、西庄、儒家寨东街、儒家寨西街、儒家寨南街、东庄、南贾庄</t>
  </si>
  <si>
    <t>张集</t>
  </si>
  <si>
    <t>北刘店、甘露、东小滩、贾庄、司庄、翟滩、张集村、固城、西张、中张、后庄、前寺庄、后寺庄、东劝善、前普明滩、东张、白果、东孟、西孟、 前官庄、后官庄</t>
  </si>
  <si>
    <t>大名镇</t>
  </si>
  <si>
    <t>包头、郑时庄、马时庄、张王滩、范王滩、郭王滩、翟龙化、曹龙化、赵龙化、庞龙化、西赵庄、东赵庄、冯庄、王店、王乍村、闫桥、黄庄</t>
  </si>
  <si>
    <t>北峰乡</t>
  </si>
  <si>
    <t>前现城、后现城、前东旺、后东旺、秦洼、前从善楼、后从善楼、刘庄、黄葛村、胡葛村、马程村、黄程村、刘程村、前夹河、西夹河、东夹河、前北峰、后北峰、果子园、宋营、房葛村、冢北、十字路、南小仗、小营、炉里</t>
  </si>
  <si>
    <t>埝头乡</t>
  </si>
  <si>
    <t>埝头村、杏现村、后刘胜、前刘胜、刘庄、油坊、王庄、张庄、丁庄、白封固村、冯封固村、郭封固、山岳、绳庄</t>
  </si>
  <si>
    <t>220kV申桥站</t>
  </si>
  <si>
    <t>龙王庙乡</t>
  </si>
  <si>
    <t>北张、东高村、西高村、东范堤、中范堤、西范堤、李一排、李二排、李三排、李四排、李五排、李六七排、李八排、庙一村、庙二村、庙三村、庙四村、西木堤、西曹口、东曹口、后鲍庄、前户村、中户村、大龙、东苑湾、西苑湾、王庄、冀拐、寨里、前街、花二庄</t>
  </si>
  <si>
    <t>西未庄乡</t>
  </si>
  <si>
    <t>小韩道、西未庄、段村、刘军庄、王军庄、武马庄、高马庄、闫小庄、大韩道、十里铺、康堤口、刘堤口、铁川口、牛谷、成营、程堤、窦营、岳庄、付桥、王庄、王营、七里店、升斗铺、柳林、谷营</t>
  </si>
  <si>
    <t>大街乡</t>
  </si>
  <si>
    <t>殷李庄、韩庄、程辛庄、砖桥、吴村、于夹河、秦庄、路庄、王楼、苏庄、摆渡口、九里沟、教善、前安庄、后安庄、卞村、城角、堤上、韩赵、井曹、北门口西村、北门口东村</t>
  </si>
  <si>
    <t>旧治</t>
  </si>
  <si>
    <t>杨未后、杨未前、白水潭、许堤、朱洼、赵庄、刘堤口、李未前、李未后、中未成、徐楼、罗堤中、小罗堤、未店、宋曲、罗堤南、张坛、任庄、纸坊、潘场、崔窑厂、大王村、高西、罗堤北、高东、东范庄、胡庄、菜园</t>
  </si>
  <si>
    <t>万堤</t>
  </si>
  <si>
    <t>韩六店、冀台、郭庄、苏庄、李炉、北杨庄、连屯、崔岳村、史家村、代庄、二集、前屯、后屯、冯村、郭村、孙村、万中、李山庄、徐山庄、连山庄、后桥、马庄、前桥、杨庄、张庄、潘庄、大李庄、坛口、迤庄、辛庄、黄炉、万南、万中、万北</t>
  </si>
  <si>
    <t>孙甘店</t>
  </si>
  <si>
    <t>北石冲村、陈道仙村、程甫村、南石冲村、各性固村、和固村、马牧地村、前劝善村、司家庄村、西劝善村、后刘税村、后沙路村、前沙路村、小龙村、中刘税村、东劝庄村、孙甘店村、西劝庄村、孝廉村、老堤北、老堤南、苗未城、双未成、吴未城</t>
  </si>
  <si>
    <t>铺上乡</t>
  </si>
  <si>
    <t>常马庄，郝马庄、铺上、罗庄、圈里、高寨、东李二庄、大霍庄、前磨庄、后磨庄、田水坑、小屯、前兆固、后兆固、申庄、连庄、韩庄</t>
  </si>
  <si>
    <t>束馆</t>
  </si>
  <si>
    <t>唐村、刘村、魏村、杏园、刘辛庄、闫庄、堤上、大李家、小李家、后王家、杨家、安庄、胡气、东寺头、前寺头、后寺头</t>
  </si>
  <si>
    <t>营镇</t>
  </si>
  <si>
    <t>张金庄、何庄、周庄、西营、谢庄、赵庄、白庄、前常庄、前王庄、后王庄、魏县屯、皂庄、高庄固、田六店、栗庄、吴六店、崔庄村、邢村、未村、陈庄、张王庄、吴毕庄</t>
  </si>
  <si>
    <t>涉县</t>
  </si>
  <si>
    <t>220kV崇州站</t>
  </si>
  <si>
    <t>偏店乡</t>
  </si>
  <si>
    <t>偏店村、赵峪村、东寨村、南寨村、西寨村、北寨村、凤岗村、范家井、前寨村、后寨村、杨家寨、韩家山、上窑则、下窑则</t>
  </si>
  <si>
    <t>西戌镇</t>
  </si>
  <si>
    <t>西戌村、东戌村、沙河村、宋家庄、水溢河、鸡鸣铺</t>
  </si>
  <si>
    <t>偏城镇</t>
  </si>
  <si>
    <t>偏城、西庄、王大坡、艾叶峧、横岭、畔峪、圣寺陀、平方沟、石峰、寺子岩、西庙湾、前坪、小泉、西郊、王进、青塔、黑龙洞、大岩、窑门口、旮旯铺、南艾铺、桑栈、小交</t>
  </si>
  <si>
    <t>平安街道办（涉城镇）</t>
  </si>
  <si>
    <t>招岗、南岗、北岗、西岗、北关、城里、南关、寨上、上清凉、下清凉、滩里、上偏凉、下偏凉、龙耳、占洼、南原、北原、中原、太平庄</t>
  </si>
  <si>
    <t>索堡镇</t>
  </si>
  <si>
    <t>弹音、悬钟、索堡、石家庄、高家庄、磨池、土后门、陈家庄、南沟、白泉水、温庄、曲交、佛堂、下温村、上温村、常乐、桃城、小会</t>
  </si>
  <si>
    <t>辽城乡</t>
  </si>
  <si>
    <t>西辽城、东辽城、刘家庄、贾家庄、南坡、污犊、郭家、黄炉脑、西沟、污犊脑、茅岭底、来家山、张家庄、西涧、峪里、活水交、半峧、塔庄、曲里、靳家会、新桥、石门、塔坡、郝家、石窑、韩家窑、苏家庄、东泉、西泉、梯上</t>
  </si>
  <si>
    <t>鹿头乡</t>
  </si>
  <si>
    <t>符山窑、东鹿头、西鹿头、王家岗、核桃树角、壮口、史家渠、龙泉寺、郭庄、花木峧、董家沟、秦家脑、老周背、东安居、西安居、东宇庄、西宇庄、木口、杨家庄、青峰、林峰、峪峧新村</t>
  </si>
  <si>
    <t>木井乡</t>
  </si>
  <si>
    <t>沙峧、东豆庄、西豆庄、木井、史家庄、择营交、洪河沟、邱子峪、土木河、李家庄、前西峪、后西峪、拱岭沟</t>
  </si>
  <si>
    <t>龙虎乡</t>
  </si>
  <si>
    <t>风落沟、小井、龙虎、古脑、王家庄、曹家庄、石泊、大泉、三里峧、马布、南郭口、北郭口、南乱石岩、北乱石岩、田家峧</t>
  </si>
  <si>
    <t>固新镇</t>
  </si>
  <si>
    <t>固新、大矿、东山、黄岩、回底、孔家、老漳、李家河、连泉、林旺、坪上、吴家、西山、小车、小矿、邢家、原曲、云头、昭义</t>
  </si>
  <si>
    <t>西达镇</t>
  </si>
  <si>
    <t>西达村、东达村、甘泉村、台华村、西厂村、后匡门、前匡门、匡门口、牛家、申家、席家、河口、小峰、大滩村。</t>
  </si>
  <si>
    <t>关防乡</t>
  </si>
  <si>
    <t>关防村、郝赵村、王家村、西安村、古台村、陡贡村、前岩村、后岩村、曹家村、前池村、后池村、岭底村、宋家村、苏刘村、东瓦池、西瓦池</t>
  </si>
  <si>
    <t>合漳乡</t>
  </si>
  <si>
    <t>合漳村、白芟村、黄龙口、台庄村、温和村、后沟村、史邰村、石梯村、槐丰村、太仓村、下坪村、郊口村、丁岩村、田家嘴、段曲村、大港村、东峧、后峧、前峧</t>
  </si>
  <si>
    <t>220kV玉林站</t>
  </si>
  <si>
    <t>更乐镇</t>
  </si>
  <si>
    <t>大洼村、东石、江家、江新、满市口、南曼驼、前何、后何、三合村、西寂廖、张家庄一街村、张家庄二街村、张家庄三街村、张家庄四街村、张家庄五街村</t>
  </si>
  <si>
    <t>井店镇</t>
  </si>
  <si>
    <t>井店二街村、井店三街村、井店四街村、下庄村、台东村、台西村、台南村、台北村、前池耳、后池耳、庙峧村、玉林井村、石井沟村、银河井村、北峧村、禅房村、刘家村、西坡村、东坡村、拐里村、曹家安、王金庄一街村、王金庄二街村、王金庄三街村、王金庄四街村、王金庄五街村、</t>
  </si>
  <si>
    <t>河南店镇</t>
  </si>
  <si>
    <t>王堡、赤岸、会里、沿头、岭后、河一、河二、河三、河四、南庄、茨村、庄上、胡峪、石岗、立邱、卸甲、石龙、杨庄</t>
  </si>
  <si>
    <t>神头乡</t>
  </si>
  <si>
    <t>椿树岭、神头、北水、流四河、申家庄、雪寺、杨家山、江家庄、前宽嶂、后宽嶂、响堂铺</t>
  </si>
  <si>
    <t>武安</t>
  </si>
  <si>
    <t>220kV高壁站</t>
  </si>
  <si>
    <t>北安庄乡</t>
  </si>
  <si>
    <t>北安庄村、同会村、魏粟山村、南安庄村、东周庄村、东大河村、西大河村、张粟山村、大洺远村、黄粟山村、西周庄村、杜家庄村</t>
  </si>
  <si>
    <t>除去供峰峰的110千伏线路以外的</t>
  </si>
  <si>
    <t>康二城镇</t>
  </si>
  <si>
    <t>康东村、康西村、南新庄村、北新庄村、车王口村、兴盛庄村、清华村、五湖村、紫泉村、临泉村、洞上村、招贤村、永和村</t>
  </si>
  <si>
    <t>北安乐乡</t>
  </si>
  <si>
    <t>新安村</t>
  </si>
  <si>
    <t>磁山镇</t>
  </si>
  <si>
    <t>西万年村、下洛阳村</t>
  </si>
  <si>
    <t>淑村镇</t>
  </si>
  <si>
    <t>流泉村、野河村、孟家场村、新铺上村、暴家庄村、胡峪村、吴家庄村、拐头山村</t>
  </si>
  <si>
    <t>伯延镇</t>
  </si>
  <si>
    <t>先进街、先锋街、建设街、和平街、胜利街、龙泉村、北文章村、南文章村、仁义村、庄宴村、东万年村、罗峪村、双玉泉村、杨二庄村、仙庄村</t>
  </si>
  <si>
    <t>武安镇</t>
  </si>
  <si>
    <t>宋二庄村、东长远村、西长远村、东竹昌村、西竹昌村、东洞村、三小河村、南小河村、店子村、高坡村、东洺远村</t>
  </si>
  <si>
    <t>220kV苑水站</t>
  </si>
  <si>
    <t>徘徊镇</t>
  </si>
  <si>
    <t>柴天井村、崔炉村、高天井村、寇天井村、刘天井村、吕天井村、申天井村、新天井村、牛洼堡村、南岗村</t>
  </si>
  <si>
    <t>马家庄乡</t>
  </si>
  <si>
    <t>神南峪村、石井河村、张新庄村、白庄村、北果村、北窑村、大水村、大汶岭村、韩马村、井家郊村、井湾村、刘家庄村、马家庄村、没口峪村、没梁殿村、南果村、南坪村、前龙村、南窑村、山根村、宋家井村、万庄村、武庄村、小汶岭村、路庄村、夜合郊村、永安村、王庄村、马甲村</t>
  </si>
  <si>
    <t>徘徊村、茶口村、泽布峧村、场房子村、张家庄村、蟒蟷村、天桥村、前水峪村、后水峪村、庙庄村、西峧村、南坡村、赵南庄村、前仙岭村、后仙岭村、姚家峧村、前李甲村、后李甲村、上庄村、夏庄村、上河村、河峪村、东山岭村、铺上村、花园村、苑水村、西河下村、顺义庄村</t>
  </si>
  <si>
    <t>石洞乡</t>
  </si>
  <si>
    <t>百官村、坦岭村、河业交村、南河底村、北河底村、史二庄村、三王村、王二庄村、石洞村、什里店村</t>
  </si>
  <si>
    <t>阳邑镇</t>
  </si>
  <si>
    <t>土岭村、东山村</t>
  </si>
  <si>
    <t>冶陶镇</t>
  </si>
  <si>
    <t>安子岭村、大娥峪村、东安庄村、固义村、红门村、琅矿村、西安村、牛庄村、岭底村、牛头村、偏亮村、七水岭村、新庄村、杨庄村、苑府村、马村、冶陶村、赵峪村、固镇村、后河村、后山村</t>
  </si>
  <si>
    <t>220kV武安站</t>
  </si>
  <si>
    <t>北安乐村、北田村、贾家庄村、近古村、康宿村、南安乐村、南田村、徐家坡村</t>
  </si>
  <si>
    <t>大同镇</t>
  </si>
  <si>
    <t>北冯昌村、大同村、东马项村、东通乐村、贾里店村、兰村、罗义北庄村、罗义东庄村、罗义南庄村、马会村、南冯昌村、南通乐村、儒教村、沙沟村、王里店村、西马项村、西通乐村、小屯村、新里店村、营里村、张里店村</t>
  </si>
  <si>
    <t>大旺村、曹公泉村、泉上村、安二庄村</t>
  </si>
  <si>
    <t>南关街、古楼街、西关街、白鹤观村、北关街、东关街、庄子营村</t>
  </si>
  <si>
    <t>西土山乡</t>
  </si>
  <si>
    <t>东马庄村、西马庄村、东湖村、西湖村、杜庄村、骈山村、儒山村、河渠村</t>
  </si>
  <si>
    <t>220kV梁庄站</t>
  </si>
  <si>
    <t>上三里村、迂城村、赵窑村</t>
  </si>
  <si>
    <t>矿山镇</t>
  </si>
  <si>
    <t>淮河沟村、会兰村、矿山村、常石门村、崔石门村、史石门村、李石门村、东坡村、一街村、二街村、三街村、四街村</t>
  </si>
  <si>
    <t>上团城乡</t>
  </si>
  <si>
    <t>南西庄村、北西庄村、大北庄村、小北庄村、白马岩村、西营井村、中营井村、南营井村</t>
  </si>
  <si>
    <t>西寺庄乡</t>
  </si>
  <si>
    <t>南庄村</t>
  </si>
  <si>
    <t>邑城镇</t>
  </si>
  <si>
    <t>杨屯村、南常顺村、北常顺村、紫罗村、溪家庄村、赵店村、南峭河村、北峭河村、韩二庄村、曹湾村、东三里村、西三里村、得义村、南沟村、白府村、西阳苑村、中阳苑村、东阳苑村、丰里村、东万善村、西万善村、邑城村</t>
  </si>
  <si>
    <t>220kV柏林站</t>
  </si>
  <si>
    <t>管陶乡</t>
  </si>
  <si>
    <t>朝阳沟村、长亭村、磨盘峧村、马名村、渠沟村、坟峧村、脑沟村、荒庄村、龙井村、盘根村、野玉村、小冶陶村、下站村、万谷城村、寺峪沟村、陆区村、里伏村、梁沟村、柏草坪村、杜家村、木作村、西见沟村、寺峪脑村、大水峧村、苍洞沟村、东沟村、赵水沟村、岩角村、车谷村、小店村、禅房村、管陶村、李树脑村、马渠水村、聚泉岭村、东郊村、水磨头村、上站村</t>
  </si>
  <si>
    <t>活水乡</t>
  </si>
  <si>
    <t>牛心山村、贺家村、后渠村、达衣岩村、前仙灵村、后仙灵村、天阳鄄村、葫芦园村、罗子圈村、长寿村、上店村、阳鄄村、前柏山村、后柏山村、小柏山村、苗玉闯村、前渠村、门王庄村、马店头村、禁坡村、大会庄村、七步沟村、昆仑玉村、台上村、楼上村、李家庄村、后掌村、大屯村、常杨庄村、东长社村、庙上村、常王庄村、口上村、活水村、石河湾村、陈家坪村、闫庄村、白王庄村、井峪村、宅清沟村、绿树沟村</t>
  </si>
  <si>
    <t>永安村</t>
  </si>
  <si>
    <t>青烟寺村、河西村、河东村、田二庄村、曹子港村、赵庄村、</t>
  </si>
  <si>
    <t>午汲镇</t>
  </si>
  <si>
    <t>北白石村、大贺庄村、东张璨村、籍柏树村、南白石村、南贺庄村、上泉村、西张璨村、小贺庄村、圆柏树村、张柏树村</t>
  </si>
  <si>
    <t>尖山村</t>
  </si>
  <si>
    <t>坟岭村、南西井村、龙务村、杏花村、柳河村、东井村、北西井村、前柏林村、上柏林村、西柏林村、东柏林村、北丛井村、土岭村、东山村、南丛井村、阳邑东街村、阳邑西街村、阳邑北街村、北华村、大井村、经济村、盘郊村、尖山村</t>
  </si>
  <si>
    <t>220kV团城站</t>
  </si>
  <si>
    <t>贺进镇</t>
  </si>
  <si>
    <t>麻庄村、豹子峪村、南苇泉村、忽雷山村、石庄村、前临河村、北苇泉村、北继城村、西洼村、贺进村、红土坡村、苏庄村、良市村、西梁庄村、只庄村、高庄村、英脑村、水沟村、郭家庄村、石板床村、红首村、后临河村、魏庄村、沙名村、石井沟村、寺西村、岳庄村、道沟村、杨家庄村</t>
  </si>
  <si>
    <t>白入寺村、韩庄村、东寨坡村、西寨坡村、焦寺一街村、焦寺二街村、焦寺三街村、焦寺四街村、焦寺五街村、棉机生活区村、上水头村、下水头村、洪山村、北山底村、南山底村、葫芦峪村、南盆水村、连凡村、令公村</t>
  </si>
  <si>
    <t>团城一街村、团城二街村、崇义一街村、崇义三街村、崇义二街村、崇义四街村、高村、团城三街村、下团城村</t>
  </si>
  <si>
    <t>城二庄村、店头村、东广村、东河下村、峰店村、格村、行考村、均河村、南马庄村、温村、午汲村、西广村、下白石村、下泉村、沿平村、玉泉岭村</t>
  </si>
  <si>
    <t>西寺庄村、东寺庄村、常寨村、小汪村、东高壁村、南高壁村、北高壁村、顿井村、井沟村、中寨村、北庄村、南庄村、东梁庄村、北梁庄村、集乐村、贺赵庄村、东万安村、中万安村、西万安村、南井村、小保村</t>
  </si>
  <si>
    <t>西窑村、云驾岭村、八里湾村、郭家岭村、尖山村、东土山村、东寨子村、西寨子村、富润庄村、北街村、东街村、西街村、北街村</t>
  </si>
  <si>
    <t>杨庄村</t>
  </si>
  <si>
    <t>魏县</t>
  </si>
  <si>
    <t>棘针寨乡</t>
  </si>
  <si>
    <t>后屯村、前屯村、侯庄村、义井村、棘针寨村、仁里村、南寺庄村、北寺庄村、相公庄村、邓二庄村</t>
  </si>
  <si>
    <t>北皋镇</t>
  </si>
  <si>
    <t>北街村、南街村、东街村、西街村、北皋屯中村、南刘岗村、北皋屯南村、前石岗村、杨才曲村、张才曲村、王岗村、江岗村、西康町村、邵岗村、姜谢庄村、东张岗村、米岗村、东康町村、蒲潭营南村、西李岗村、西坡头村、北坡头村、东坡头村、魏后村、西张岗村、陈岗村、王谢庄村、北刘岗村、大凹村、关岗村、陈村村、沙窝村、魏西北村、焦岗村、南坡头村、六座楼村、苗村村、小凹村、魏东北村、西上前村、李谢庄村、北皋屯西村、蒲潭营东村、北皋屯北村、西上后村、后石岗村、栗村村、孟岗村、东李岗村、蒲潭营西村、孙庄村</t>
  </si>
  <si>
    <t>根据柴回线、柴桑T接线、魏吴T接线负荷计算</t>
  </si>
  <si>
    <t>车往镇</t>
  </si>
  <si>
    <t>车往东村、车往西村、魏东村、黄甘固村、魏西村、北仓口村、保定庄村、西仓口村、郭小屯村、霍小屯村、东上村、栗庄村、王小屯村、前仓口村、南上村东村、郝村南村、大仓口村、郝村东村、东仓口村、杨甘固村、郝村中村、小营村、秦庄村、南上村西村、口头村、郝村北村</t>
  </si>
  <si>
    <t>大磨乡</t>
  </si>
  <si>
    <t>前大磨村、破井村、后崔村、李枣林村、连才曲村、韩才曲村、后才曲村、李才曲村、任才曲村、栗才1曲村、白枣林村、郭枣林村、连枣林村、赵枣林村、乐善会村、恩善会村、任户村、后寺村、后大么村、连户村、南户村、和顺会村、东薛村、公议会村、西王庄村、魏户村、前崔村、张庄村、前寺村</t>
  </si>
  <si>
    <t>回隆镇</t>
  </si>
  <si>
    <t>南街东村、东街村、南街西村、西街村、北街村、东梁小汪村、西梁小汪村、前朋固村、后张庄村、六上村、韩小汪北村、西赵村、后赵村、崔小汪村、李大汪村、常大汪村、东赵村、后朋固村、韩小汪南村、西张庄村、刘庄营村、冯庄村、韩小汪西村、韩小汪东村、步村村、孔大汪村、南营村、小任庄村、南栗庄村</t>
  </si>
  <si>
    <t>院堡镇</t>
  </si>
  <si>
    <t>院中村、院西村、院东村、马丰头村、中三家东后村、中三家东前村、西薛村、连三家村、司三家村、陶三家村、况庄村、岳庄村、杨三家村、中三家中村、中三家西村、西来庄村、东来庄村、磨庄村</t>
  </si>
  <si>
    <t>泊口镇</t>
  </si>
  <si>
    <t>泊口村、华营北村、前佃坡村、河北村、井头南村、井头西村、张庄西村、张庄东村、大王庄村、蒋东村、华东村、生庄村、马头二村、李庄村、申庄村、华营南村、蒋村西村、华营西村、耿庄村、井头北村、后佃坡村</t>
  </si>
  <si>
    <t>牙里镇</t>
  </si>
  <si>
    <t>赵庄村、吕东村、吕西村、安庄村、南杨庄村、牙东村、牙南村、卞村、张大堡村(前大堡、后大堡南、后大堡北)、胡村店村、苏庄村、小候村、东候村、候西村、西候村、北杨庄村</t>
  </si>
  <si>
    <t>张二庄镇</t>
  </si>
  <si>
    <t>张二庄东村、张二庄北村、西烟村、中烟村、西普安村、东普安村、后普安村、张庄屯村、张二庄东村、张二庄西村、张二庄前村、曹田教村、韩田教村、刘田教村、北善村、军寨村、宋屯村、平村村、路庄村、南阎庄村、崔庄</t>
  </si>
  <si>
    <t>魏城镇</t>
  </si>
  <si>
    <t>王营村、东南温村、西南温村、南温店村、北罗营村</t>
  </si>
  <si>
    <t>双庙镇</t>
  </si>
  <si>
    <t>汤村村</t>
  </si>
  <si>
    <t>台头乡</t>
  </si>
  <si>
    <t>乔东村、乔西村、方里集村、尹甘固村、杜甘固村、南台头村、台前村</t>
  </si>
  <si>
    <t>220kV魏县站</t>
  </si>
  <si>
    <t>边马镇</t>
  </si>
  <si>
    <t>边中村、边南村、边北村、边小屯村、李庄村、南骈村、朱村村、东杨善村、西杨善村、任骈村、张村村、范骈村、尚骈村、袁骈村、董骈村、张庄村、于村村、罗屯村、寺南村、任庄村、东石固村、王庄村、江庄村、紫岗村、东田教村、楼东村、高堤村、南冯堤村、北冯堤村、东吕村、王井村、楼西村、二教村、三教村、效化村、寺里村</t>
  </si>
  <si>
    <t>大马村乡</t>
  </si>
  <si>
    <t>西南村、东南村、西北村、东北村、三马村、西町村、东马村、曹堤村、董庄村、西八里村、中八里村、东八里村、楼寺头村、南旦町村、北旦町村、康北村、二马村、康南村</t>
  </si>
  <si>
    <t>大辛庄乡</t>
  </si>
  <si>
    <t>大辛庄西村、李辛庄村、苗辛庄村、马庄村、冯摆渡村、中高村、前高村、王辛庄村、梁庄村、刘庄村、小辛庄村、东郭村、西郭村、邓村村、南秦固村、北秦固村、张辛庄村、曹辛庄村、勃庄村、牛庄村、吕庄村、樊村村、辛江庄村、申桥村、曹夹河村、侯高村、庙东村、王家河村、大东村、高高村、庙西村、马河村</t>
  </si>
  <si>
    <t>德政镇</t>
  </si>
  <si>
    <t>德一村、德二村、德三村、德四村、王庄村、刘庄村、马庄村、生町村、清化里村、柏二庄村、安张庄村、后小寨村、前小寨村、大寨村、安上村、前西营村、后西营村</t>
  </si>
  <si>
    <t>东代固镇</t>
  </si>
  <si>
    <t>东代固村、西代固村、后阎庄村、前罗庄村、北张庄村、张固村、翟小庄村、后罗庄村、前阎庄村、房小庄村、北代固村、后邵村、邵东村、邵西村、邵中村</t>
  </si>
  <si>
    <t>沙口集乡</t>
  </si>
  <si>
    <t>沙圪塔社区、六十疃社区、集西村、集东村、牛冯庄村、李家口村、大斜街村、河沟村、陈小屯村、南北拐村、大庄村、漳河村、杜二庄村、岗上村、斗门村、郑二庄村、刘屯村、马头村、小斜街村、大屯村、东张庄村、大杨庄村、小杨庄村、南沙口村、北辛庄村、段家庄村</t>
  </si>
  <si>
    <t>仕望集镇</t>
  </si>
  <si>
    <t>仕北村、仕南村、仕中村、张街村、前街村、张仕望村、后连街村、何庄村、胡庄村、砖井村、贤孝门村、郭仕望村、刘家拐村、崔阁村、浅町村、郭家堂村、陈庄村</t>
  </si>
  <si>
    <t>双井镇</t>
  </si>
  <si>
    <t>双南村、双东村、双西村、双北村、木东村、木西村、木南村、李照河村、张照河村、北照河村、河南村、付夹河村、野庄村、前文义村、后文义村、更化村、东王村、刘深屯村、永东村、永西村、西寨村、东寨村、茜圈村、樊圈村、贾圈村、前王圈村、后王圈村、马郑圈村、董郑圈村、陈郑圈村、东北庄村、姬照河村</t>
  </si>
  <si>
    <t>野胡拐乡</t>
  </si>
  <si>
    <t>蔡小庄村、野西村、野东村、合义村、西红庙村、东红庙村、前红庙村、冯红庙村、蔡西村、霍家庄村、高八庄村、大路固村、连路固村、大王村、蔡东村、蔡中村、岸上村</t>
  </si>
  <si>
    <t>里八庄村、王横村、徐小庄村、义井村、老君堂村、马胡寨村</t>
  </si>
  <si>
    <t>马头一村、马头二村、马头三村、后野冲村、郭野冲村、崔野冲村、赵野冲村、王野冲村、阎庄村、</t>
  </si>
  <si>
    <t>牙西村、牙北村、后马庄村、靳庄村、母街村、任村村、曹庄村、冯屯村、南长兴村、候东村、西长兴村、长兴西村、楼西村、牛庄村、长兴东村、西刘庄村、西南庄村、楼东村</t>
  </si>
  <si>
    <t>东留固村、北留固村、南辛庄村、北辛庄村、北英封村、南英封村、大严屯村、南刘庄村、第六店一村、第六店二村、第六店三村、西留固村、南英封东村、礼教村、东中烟村、中烟村</t>
  </si>
  <si>
    <t>南关社区、西小门社区、东关社区、魏集社区、大北关社区、西关社区、常小庄社区、杜町社区、岗井社区、三田社区、谢町社区、河里西社区、吴辛寨社区、皇小庄社区、冯小庄社区、石辛寨社区、东小门社区、河里东社区、冯辛寨社区、高刘庄村、董河下村、朱河下村、白仕望村、刘河下村、梁河下村、后王村、前王村、孟于村、邢于村、靳于村、常于村、魏于村、范辛寨村、栗辛寨村、南辛寨村、马于村、康町村、赵寨村、小北关村、町上村、庞庄村、王辛寨村</t>
  </si>
  <si>
    <t>双庙南村、双庙北村、双庙中村、河岸上村、聂街村、西照河村、集村东村、简庄村、狮子口村、青华村、尹野马村、申铺村、王村村、大李村、安乐村、马街村、郭街村、薛庄村、董庄村、吕街村、申村村、曹也马村、小姜村、朱村村、集村西村、马村村</t>
  </si>
  <si>
    <t>台西村、台东村、台后村、西汤村、小王庄村、西野马村</t>
  </si>
  <si>
    <t>永年</t>
  </si>
  <si>
    <t>220kV紫山站</t>
  </si>
  <si>
    <t>永合会镇</t>
  </si>
  <si>
    <t>王边、里三窑、李孟湾、张边、东杨窑、王窑、胡家沟、何庄、陈庄、刘窑</t>
  </si>
  <si>
    <t>界河店乡</t>
  </si>
  <si>
    <t>后曹庄、前曹庄、北郑村、北两岗、界河店</t>
  </si>
  <si>
    <t>临洺关镇</t>
  </si>
  <si>
    <t>岳庄、七里店、施庄、苗庄、东大街、南街、北东街、西大街</t>
  </si>
  <si>
    <t>西阳城乡</t>
  </si>
  <si>
    <t>郝庄、东阳城、西阳城、南阳城、代庄、邓上、邓底</t>
  </si>
  <si>
    <t>220kV孔村站</t>
  </si>
  <si>
    <t>广府镇</t>
  </si>
  <si>
    <t>借马庄、广府东街、广府西街、永北村、北马庄、上马头、下码头</t>
  </si>
  <si>
    <t>与新区分配</t>
  </si>
  <si>
    <t>张西堡镇</t>
  </si>
  <si>
    <t>马一村、马二村、马三村、顾一村、豆下乡村、张下乡村、刘下乡村、余家寨村</t>
  </si>
  <si>
    <t>东杨庄镇</t>
  </si>
  <si>
    <t>前北廓、后北廓、张杨庄、冯杨庄、东杨庄、西杨庄、杨庄、西陈甫、李庄、刘庄、周营、太辛庄、前马营</t>
  </si>
  <si>
    <t>辛庄堡乡</t>
  </si>
  <si>
    <t>前北郭地、陈村、前陈义、后陈义、屯庄地、司郭庄地、北马庄</t>
  </si>
  <si>
    <t>小龙马乡</t>
  </si>
  <si>
    <t>大龙马、何营、小龙马、宋小营、马到固、北护驾、大张村、西张村、范庄</t>
  </si>
  <si>
    <t>220kV永年站</t>
  </si>
  <si>
    <t>西苏镇</t>
  </si>
  <si>
    <t>西苏、双陵、马固、周村、油村、东苏</t>
  </si>
  <si>
    <t>讲武乡</t>
  </si>
  <si>
    <t>北辛村、南辛村、南讲武村、大讲武村、后马营村</t>
  </si>
  <si>
    <t>刘营镇</t>
  </si>
  <si>
    <t>赵刘营村、卢刘营村、杨刘营村、朱庄、五里、东李解村、中李解村、西李解村</t>
  </si>
  <si>
    <t>刘汉乡</t>
  </si>
  <si>
    <t>北榆林、北陈村、韩店、寨里、北尹固、冀尹固、宁屯村</t>
  </si>
  <si>
    <t>曲陌乡</t>
  </si>
  <si>
    <t>故城村、前党庄村、后党庄村、冯庄村、东赵目连前街村、东赵目连后街村、西旧寨村、东旧寨村、曲陌三分村、曲陌四分村</t>
  </si>
  <si>
    <t>正西乡</t>
  </si>
  <si>
    <t>前高岳、东高固、西一村、东宋固、西二村、东二村</t>
  </si>
  <si>
    <t>大北汪镇</t>
  </si>
  <si>
    <t>尚古、陈七方、乔七方、杜七方、刘七方、苑七方、东七方、吕七方、石北汪、王白北汪、董庄</t>
  </si>
  <si>
    <t>南沿村镇</t>
  </si>
  <si>
    <t>南沿村、杨张寨、韩屯南、南桥、下坡、莲花口、冯堤、东马庄</t>
  </si>
  <si>
    <t>按照双娄线、双宋线、双高线负荷计算</t>
  </si>
  <si>
    <t>220kV尚北站</t>
  </si>
  <si>
    <t>姚寨乡</t>
  </si>
  <si>
    <t>南中堡、张李庄、南王庄、南李庄、东周寨、西周寨、牛堡、袁庄、东河东堡、西河东堡、闫门寨</t>
  </si>
  <si>
    <t>新区</t>
  </si>
  <si>
    <t>220kV夏庄站</t>
  </si>
  <si>
    <t>康庄乡</t>
  </si>
  <si>
    <t>康庄村、西高河、东高河、大河坡、前牛叫、后牛叫、北李庄、南牛叫、停驷头、师窑村、张庄村、石坡村、东店子、西店子、姬庄村、南李庄、蔺家河、中庄、会星头、乔沟、贾沟、西望庄、东望庄、于二庄</t>
  </si>
  <si>
    <t>户村镇</t>
  </si>
  <si>
    <t>户村、林村、霍北、齐村、涧沟、郭河、肖河、康河、陈岩嵛、张岩嵛、葛岩嵛、牛叫河、东常赦、西常赦、宿庄、蔡河</t>
  </si>
  <si>
    <t>220kV齐村站</t>
  </si>
  <si>
    <t>220kV常赦站</t>
  </si>
  <si>
    <t>三陵乡</t>
  </si>
  <si>
    <t>姜三陵、西官庄、王李庄、西袁庄、南郑村、南两岗、陈三陵、中三陵、寺西窑、李三陵、张三陵、薛三陵、曹庄、北高峒、姜窑、工程、郭窑、陈窑、西陶庄、东陶庄、前郭庄、后郭庄、周窑、高窑、黄窑</t>
  </si>
  <si>
    <t>尚璧镇</t>
  </si>
  <si>
    <t>东孙庄、西孙庄、唐屯、吴唐营、南井寨、北井寨、徐许庄、南亓固、中亓固、后亓固、南屯头、北屯头、东尚璧、西尚璧、常庄、贾口</t>
  </si>
  <si>
    <t>与永年分配</t>
  </si>
  <si>
    <t>220kV滏阳站</t>
  </si>
  <si>
    <t>黄粱梦镇</t>
  </si>
  <si>
    <t>黄粱梦、袁庄、苏里、芦英堡、贵龙岗、冯村、西三家、东三家、胡村、西来马台、官前、官后、丛东、丛南、丛西、丛北、祝村、岳洼、大峪庄、高南、高北、薛庄</t>
  </si>
  <si>
    <t>南吕固乡</t>
  </si>
  <si>
    <t>东召里村、南吕固村、四留固村、西召里村、皮条屯村、七方村、贾村前街村、贾村后街村、贾村东街村、贾村西街村、贾村毛街村、招贤村、邵庄村、东扶仁村、西扶仁村</t>
  </si>
  <si>
    <t>220kV来马站</t>
  </si>
  <si>
    <t>兼庄乡</t>
  </si>
  <si>
    <t>兼庄、汉巴庄、东辛庄、王安堡、东军师堡、西军师堡、东填池、西填池、爆台寺、南程庄、北陈庄、耒马一村、耒马二村、耒马三村、耒马四村、耒马五村、东柳林</t>
  </si>
  <si>
    <t>220kV市中站</t>
  </si>
  <si>
    <t>220kV欣甸站</t>
  </si>
  <si>
    <t>代召乡</t>
  </si>
  <si>
    <t>代召村、堤南堡村、城东堡村、东张策前村、东张策后村、刘庄村、西井头村、前井头村、后井头村、裴堡西村、裴堡东村、小裴堡村、梁庄村、曹乐堡村、大乐堡村、小乐堡村、贾庄村、邢胡庄村、李胡庄村、杨胡庄村、东王庄村、西大夫庄村、东大夫庄村、高里堡村、东聂庄村、西聂庄村、贾堡村</t>
  </si>
  <si>
    <t>河沙镇镇</t>
  </si>
  <si>
    <t>河沙镇东街、河沙镇南街、河沙镇北街、夹堤、北文庄、南文庄、柴庄、苗庄、徐庄、南大屯、辛里、朱冀庄、东堤西堡、裴庄、王庄、西堤、西堤西堡、南泊、小堤、梁家町、马堡、七岔道、阎庄、西里堡、史东堡、王东堡、邢东堡、范庄、南榆林、北榆林、杜家寺、贺庄、李庄</t>
  </si>
  <si>
    <t>220kV崔曲站</t>
  </si>
  <si>
    <t>南堡乡</t>
  </si>
  <si>
    <t>东小屯社区、北堡高社区、北堡张社区、北堡杨社区、北堡王社区、明珠花园东社区、明珠花园西社区、兴华社区、祺府苑社区、海河院社区、瑞鹏苑社区、春风社区、香兰雅居社区、圣水湖畔社区、南堡李村、中堡村、南堡中村、南堡前村、南堡崔村、刘村村、刘王庄村、刘张庄村、刘朱庄村、刘高庄村、刘巩庄村、孙庄村、北寨张村、北寨中村、北寨前村、崔曲村、赵庄村、南上宋村、沙口村、北泊村、李南留村、谢南留村、王南留村、东城子村、西城子村、西留庄村、院上宋村、陈上宋村、常张策村、宋张策村、赵张策村、西上宋前村、西上宋后村、李上宋村、李家口村</t>
  </si>
  <si>
    <t>市区</t>
  </si>
  <si>
    <t>陵园路办事处</t>
  </si>
  <si>
    <t>陵东社区、陵北社区</t>
  </si>
  <si>
    <t>光明路办事处</t>
  </si>
  <si>
    <t>朝阳社区、一三八社区、滏西街社区</t>
  </si>
  <si>
    <t>滏东办事处</t>
  </si>
  <si>
    <t>和桥巷社区、柳林东社区、滏一社区、滏二社区、滏三社区、滏四社区、和平东社区</t>
  </si>
  <si>
    <t>明珠办事处</t>
  </si>
  <si>
    <t>明珠东社区、明珠西社区、佳园社区、</t>
  </si>
  <si>
    <t>丛台西街道办事处</t>
  </si>
  <si>
    <t>北城社区、学步桥社区、王庄社区、文庙社区、刘家场社区、香椿园社区</t>
  </si>
  <si>
    <t>联纺西街道办事处</t>
  </si>
  <si>
    <t>北环二建社区、永华新城社区、永新里社区、永华里社区、永胜里社区、警校社区、常兴里社区、文明里社区</t>
  </si>
  <si>
    <t>苏曹乡</t>
  </si>
  <si>
    <t>苏曹乡河西、十里铺社区</t>
  </si>
  <si>
    <t>中华街道办事处</t>
  </si>
  <si>
    <t>土山街社区、城东街社区、东门里社区、南门里社区、东门外社区</t>
  </si>
  <si>
    <t>火磨办事处</t>
  </si>
  <si>
    <t>邯山南、陵西</t>
  </si>
  <si>
    <t>贸西办事处</t>
  </si>
  <si>
    <t>专运社区、飞机场社区、南辛街社区、军分区社区</t>
  </si>
  <si>
    <t>贸东办事处</t>
  </si>
  <si>
    <t>鸿运园社区</t>
  </si>
  <si>
    <t>农林路办事处</t>
  </si>
  <si>
    <t>百乐苑社区、长兴社区</t>
  </si>
  <si>
    <t>浴新南办事处</t>
  </si>
  <si>
    <t>浴新南社区、陵西南社区、干河沟社区、绿德源社区、罗二社区、邯峰社区、公安院社区、水文队社区</t>
  </si>
  <si>
    <t>彭家寨乡</t>
  </si>
  <si>
    <t>彭家寨社区、后郝村社区、西大屯社区、西小屯社区、下庄社区、前百家社区、后百家社区、南十里铺社区、王郎社区、孟仵社区、庞村社区、前郝村社区、聂庄社区、东邢台社区、西邢台社区、阳春社区、金泽苑社区、箭岭社区、丰泽社区</t>
  </si>
  <si>
    <t>铁路大院街道办事处</t>
  </si>
  <si>
    <t>铁西南社区、沁河南社区、军营路社区、九一社区、铁路大院社区</t>
  </si>
  <si>
    <t>庞村街道办事处</t>
  </si>
  <si>
    <t>古城北社区、制氧机社区、化肥厂社区、邯钢路社区、新欣家园社区、国储社区</t>
  </si>
  <si>
    <t>百家街道办事处</t>
  </si>
  <si>
    <t>邯钢四社区、五一八社区、三局六处一社区、三局六处二社区、百家社区、一五零发电厂社区、邯钢一社区、邯钢二社区、邯钢三社区、光华苑社区、光华苑二社区、百家乐园社区</t>
  </si>
  <si>
    <t>胜利桥街道办事处</t>
  </si>
  <si>
    <t>三丰园社区、学军路社区、王郎东社区、人民桥北社区、人民路邯钢社区、建安社区、复兴路社区、绿树林枫社区、沁河名苑社区</t>
  </si>
  <si>
    <t>化林路街道办事处</t>
  </si>
  <si>
    <t>岭南一社区、建西一社区、建西二社区、建东一社区、岭南三社区、岭北一社区、建东二社区、建西三社区、岭北二社区、化工社区、岭南二社区、岭北三社区、建北一社区、将相苑社区</t>
  </si>
  <si>
    <t>石化街街道办事处</t>
  </si>
  <si>
    <t>机械厂社区、酒务楼社区、钢铁厂社区、石化社区</t>
  </si>
  <si>
    <t>西苑街道办事处</t>
  </si>
  <si>
    <t>新合街社区、虹光街社区、西苑小区社区、西焦北路社区、广源路社区、国泰街社区、校园社区</t>
  </si>
  <si>
    <t>渚河路办事处</t>
  </si>
  <si>
    <t>农林一社区、农林二社区、农林三社区、农林四社区、隆润社区、绿化南社区、水电社区</t>
  </si>
  <si>
    <t>罗成头办事处</t>
  </si>
  <si>
    <t>三号院社区、开元社区、罗一社区、罗三社区、小学北社区、四号院社区、文安社区、渚河南社区、铁路社区、育德社区、美的社区、滏水名居社区、工程大学社区、时代城社区</t>
  </si>
  <si>
    <t>丛台东街道</t>
  </si>
  <si>
    <t>滏春社区、研究巷社区、春光社区、黄粱梦煤指社区、黄粱梦建安社区、七一八所社区、展南社区、滏西社区、中煤社区、煤炭设计院社区、力都社区、展二社区、青年楼社区、欣甸社区</t>
  </si>
  <si>
    <t>联纺东街道</t>
  </si>
  <si>
    <t>蓝天金地社区、和平里社区、广乐里社区、永和里社区、新华里社区、跃进里社区、永安里社区、建元社区、迎宾社区</t>
  </si>
  <si>
    <t>光明桥街道</t>
  </si>
  <si>
    <t>远洋社区、印染厂社区、芳林社区、桥北社区、联新里社区、三公司社区、电厂社区、水文局社区、地质局社区、亚太社区、建一社区</t>
  </si>
  <si>
    <t>和平街道</t>
  </si>
  <si>
    <t>新华社区、西南庄社区、车站社区、沁河社区、建新社区</t>
  </si>
  <si>
    <t>人民街道</t>
  </si>
  <si>
    <t>矿建社区、设计院社区、黎明街社区、光明社区、和平北社区</t>
  </si>
  <si>
    <t>柳林街道</t>
  </si>
  <si>
    <t>柳林桥社区、春厂社区、东庄社区、中柳一社区、中柳二社区、中柳林社区、柳林社区、鸿基花苑、金世纪新城社区、中央公园社区、柳颐社区</t>
  </si>
  <si>
    <t>邯郸已出现返送县（区）的数量</t>
  </si>
  <si>
    <t>沧州各区县220千伏变电站新能源可开放容量及供电范围一览表</t>
  </si>
  <si>
    <t>截至2023年3月已接入分布式光伏容量（MW）</t>
  </si>
  <si>
    <t>截至2023年3月在途工单容量（MW）</t>
  </si>
  <si>
    <t>剩余可开放容量（考虑在途工单）</t>
  </si>
  <si>
    <t>渤海新区</t>
  </si>
  <si>
    <t>西工220千伏变电站</t>
  </si>
  <si>
    <t>化工园区</t>
  </si>
  <si>
    <t>渤海220千伏变电站</t>
  </si>
  <si>
    <t>港口</t>
  </si>
  <si>
    <t>无</t>
  </si>
  <si>
    <t>中钢220千伏变电站</t>
  </si>
  <si>
    <t>新工220千伏变电站</t>
  </si>
  <si>
    <t>中捷</t>
  </si>
  <si>
    <t>唐洼、刘官庄、盐场、十一队、六队、邢庄科、搬到井、八里庄、六里灶、辛庄子、大郭庄、小司庄、小郭庄、老盘庄、八队、大丰庄、二队</t>
  </si>
  <si>
    <t>徐庄220千伏变电站</t>
  </si>
  <si>
    <t>南大港220千伏变电站</t>
  </si>
  <si>
    <t>南大港</t>
  </si>
  <si>
    <t>小辛庄、扣村、邓庄子、马营、李刘堡、新村、前庄、东庄、尚庄、孔庄、三分区、三分区四队</t>
  </si>
  <si>
    <t>东光县</t>
  </si>
  <si>
    <t>双楼220千伏变电站</t>
  </si>
  <si>
    <t>找王镇</t>
  </si>
  <si>
    <t>找王村、班庄村、刘药包村、张辛村、马辛村、马庄村、小郝家寺村、大郝家寺村、郭庄村、孟庄村、肖庄村、复兴村、大崔村、王橛村、东窦村、中窦村、西窦村、西姬庄村、宋井村、后屯村、前东村、前西村、后周村、前周村、双庙王村、张良庄村、王校店西村、王校店东村、杨卷毛村、白眉庄村、大曹庄村、小曹庄村、冢孙村、吴庄村、杨世恩村、宋庄村</t>
  </si>
  <si>
    <t>东光镇</t>
  </si>
  <si>
    <t>观州区社区、建新区社区、光明区社区、崇文区社区、致远区社区、东兴区社区、东进区社区、运河区社区、普照区社区、三里庄村、北关村、北街村、东北营村、东街村、东关村、东关侯村、东南营村、南关村、赵洪村、西南营村、西街村、西关村、西北营村、小庄村、西关辛村、东码头村、小圈村、夏庄村、柴王村、戈辛村、老马村、南侯村、杨双楼村、袁庄村、金庄村、郑庄村、张汪村、其林卧村、徐庄村、王桥村、王隆吾村、高八里村、王八里村、刘八里村、十二里村、李坊村、前洪庙村、西洪庙村、东洪庙村、李通判村、东安屯村、西安屯村、油房口村、香匠王村、曲庄村、何庄村、五里庄村、薛庄村、马负图村、张达村、庄楼村、李树村、白马刘村、李财神村、井韩庄村、小赵庄村、小罗庄村、西郭桥村、邹路村</t>
  </si>
  <si>
    <t>龙王李镇</t>
  </si>
  <si>
    <t>只限于：龙王李、小任庄、塘坊、朱庄、陈庄、桥上、龙王李庄、小柴庄、吴家集一村、吴家集二村、吴家集三村、吴家集四村、刘炮庄、小李庄、阎家梨、小侯庄、陈英庄、龙王徐、徐官庄、双庙赵、后杨庄、小郑庄、大郑庄、李庄</t>
  </si>
  <si>
    <t>连镇镇</t>
  </si>
  <si>
    <t>连镇前一街村、连镇后一街村、连镇二街村、连镇三街村、连镇四街村、连镇五街村、连镇六街村、连镇七街村、连镇八街村、连镇九街村、秦庄村、古树于村、南徐庄村、西张辛村、邢家寨村、李快手村、南高庄村、付庄村、火炉王庄村、陶庄村、庄庄村、皂户陈一村、皂户陈二村、皂户陈三村、于集村、小屯村、大屯村、官道徐村、前王庄村、后王庄村、刘庄村、任现龙庄村、卧虎孙庄村、小于庄村、南姜村、毛庄村、孙家寺村、武祖行曹庄村、陶家店村、小鲁庄村、大石庄村、程庄村、庞庄村、王新建村、东杨庄村、西杨庄村、千佛堂郑村、姜太公村、陈董庄村、三官庙村、周英庄村、大张村、小张庄村、大邢庄村、小邢庄村、孙家园村、郑家园村、陈家园村、毕家园村、李四维庄村、诸洼村、焦庄村、李家楼村、马海庄村</t>
  </si>
  <si>
    <t>秦村镇</t>
  </si>
  <si>
    <t>张彦恒村、林桥村、崔站家村、王茂家村、刘官民村、南姜庄村、盐场吴村、盐场侯村、东朴村、西朴村、大付庄村、大宁村、镇店孙村、于渤海村、邵庄村、河沟李庄村、碱场郑村、小杩口村、大杩口村、高台马村、北小胡村、王木匠村、小郭庄村、秦一村、秦二村、秦三村、秦四村、秦五村、李全庄村、田庄村崔三道村、白庄村、小高台村、大高台村、前孙庄村、后孙庄村、二马陈村、李季庄村</t>
  </si>
  <si>
    <t>南霞口镇</t>
  </si>
  <si>
    <t>只限于：鹿林张村、李方袍村、段庄村、赵庄村、姬家院村、燕台西街村、燕台南街村、燕台东街村、卞庄村、许铁匠村、西油周庄村、大油周庄村、东油周庄村、张申庄村、北肖庄村、仓一村、仓二村、仓三村、仓四村、仓于村、柴庄村、厦子郭庄村、鹿林村、徐庄村、南霞口村、杨昂庄村</t>
  </si>
  <si>
    <t>大单镇</t>
  </si>
  <si>
    <t xml:space="preserve">只限于：大单村、仉于村、仉祥崔村、仉祥王村、刁庄村、孙家营盘村、张家营盘村、李家营盘村、东芦塘村、西芦塘村、史庄村、前刘村、曹庄村、王行村、小崔家村、木庄村、砥桥村、寺后杨村、小单村、孙家柳林村、赵家柳林村、王家柳林村、宫家柳林村、洼里崔村、洼里高村、洼里杨村、崔达家村、刘连村、太平辛村、刘大瓮村
</t>
  </si>
  <si>
    <t>观州220千伏变电站</t>
  </si>
  <si>
    <t>于桥</t>
  </si>
  <si>
    <t>于桥村、大柴庄村、张庄村、房庄村、刘西河村、马恒轩村、侯庄村、杜桥村、任家坊村、陈家桥村、丁楼村、碱郭庄村、徐家蒲洼村、杨家蒲洼村、郭家蒲洼村、家坊村、小柴庄村、辛庄村、大黄庄村、赵篡庄村、小黄庄村、小康庄村、吴定杆村、陈家坊村、韩庄村、马祠堂村、菜园村、冯庄村、吴指挥村、大老母店村、小老母店村、王庙村、小刘庄村、果园村、大双楼村、小双楼村、马黑牛庄村、柳庄村、赵之安庄村、双柳树村、马晓三村、东崔庄村、西小崔村、王宗于村、张挑庄村、王佐庄村、李习庄村、王喇村、前生庄村、赵东吴村、前尹庄村、郭家桥村、前崔庄村、流口丁庄村、后崔庄村、大生庄村、流口姜庄村、后尹庄村、小生庄村</t>
  </si>
  <si>
    <t>灯明寺</t>
  </si>
  <si>
    <t>东灯村、东于庄村、中灯村、西灯村、前马庄村、后马庄村、马家院村、孙卜庄村、于达庄村、东曲庄村、大安达村、小安达村、南于庄村、李相家村、东小邢村、管庄村、尹庄村、寇庄村、王三广村、卢庄村、东大邢村、王东吾村、前齐村、后祁庄村、杜庄村、东源流寺村、西源流寺村、张拔贡村、李干庄村、打王村、周安乐村、木金王村、赵皮袄村、前李庄村、后李庄村、东金庄村、小吴庄村、郑家集村、大柳树张村、小柳树张村、王起庄村、东大吴村、西大吴村</t>
  </si>
  <si>
    <t>泊头市</t>
  </si>
  <si>
    <t>交河220千伏变电站</t>
  </si>
  <si>
    <t>齐桥镇、营子镇</t>
  </si>
  <si>
    <t>齐桥、高屯、王院、潘口、刘赞、李楼、大炉、小傅、大傅、张高、大李、范庄、田高、周庄、庞高、李高、军王、小园、小炉、尹店、尹庄、李屯、米庄、西王庄、南王庄、东王庄、老庄子、贾庄子、官庄子、小阎坞、大阎坞、安乐王、小孙庄、李小庄、西孟堂、东孟堂、入籍屯、压枝陈、小李庄、魏家庄、后淮漳、前淮漳、北曹庄、王古台、黄蛮庄、东菜园、西菜园、邬屯子、大胡屯、小胡屯、南辛寨、清河头、朱庄子、小河嘴、白家庄、果子张、五军寨、金庄子、昝觉寺、太平庄、张兵备、东三毛庄、西三毛庄、小苏辛庄、大马道口、小马道口、滹杨码头、营子、大徘徊、小徘徊、曹村、周寺、姜庄、小城、金庄、计庄、来庄、前乜、后乜、郑庄、郝楼、蒋潘、刘潘、杨潘、桑庄、惠庄、大鲁道一、大鲁道二、大鲁道三、大鲁道四、王将军庄、东太师庄、西太师庄、玉皇庙西、玉皇庙东、玉皇庙中、石桥鲁道、东柏舟寺、西柏舟寺、沙鲁道、李鲁道、王鲁道、曹鲁道、段鲁道、苟鲁道、小吴潘、大吴潘、红庙潘、大赵庄、小赵庄、大徐郭、小徐郭、刘辛庄、东辛庄、西辛庄、庄头一、庄头二、庄头三、唐家庄、前杨庄、后杨庄、西杨庄、东杨庄、河嘴巴、西淮洼、东淮洼、前淮洼、后军屯、前军屯、小冯庄、小及庄、河北王、尚古庄</t>
  </si>
  <si>
    <t>交河镇</t>
  </si>
  <si>
    <t>第一、第二；东关、西关、颜庄、辛庄、双庙、时庄、四合、陈北、陈东、陈西、新合、卢桥、顺桥、田庄、张庄、褚庄、北疃、霍庄、曹庄、高庄、陈庄、韩庄、郭庄、王庄、傅庄、南八里庄、北八里庄、北陈庄、三里庄、王大米、白官屯、西辛阁、东辛阁、五里庄、南及寺、李家寺、白道口、东桑庄、高峰寺、白赵庄、刘官屯、王我庄、千民屯、封官屯、李官屯、白王庄、北孟庄、南孟庄、陈四毛</t>
  </si>
  <si>
    <t>洼里王镇、王武庄乡</t>
  </si>
  <si>
    <t>洼里王、西常庄、赵老户、左家桥、隆丰店、北段庄、张六指、东韩庄、小皇庄、北马庄、三岔河、后高尧、前高尧、北赵庄、五龙堂、李文席、常教庄、季家庄、赵白河、李多里、孟太监一、孟太监二、孟太监三、青牛庄一、青牛庄一、青牛庄二、沙河涯一、沙河涯二、沙河涯三、后八尺高、前八尺高、大沙窝头、小沙窝头、大杨皇庄、小杨皇庄、莫家八里庄、韩林、后赵、前赵、郭屯、米院、缴桥、后冯、前冯、贾庄、姜桥、新村、曾庄、范徐、杨桥、卢庄、王武庄、南曹庄、中苏屯、东苏屯、西苏屯、后杨圈、前杨圈、西官道、东官道、小杨庄、大杨庄、金马驹、井刘庄、后陈庄、大树阎、簸箕张、杨家洼、洪码头、郭千庄、建昌店、舍药张、李福台、刘码头、南段庄、赵漫河、南赵庄、刘定杆、张东庵、张帆庄、后城子、九彩王、李冀北、孟码头、王银庄、洼里高、西十里高、东十里高、新建伯李庄、大庞、崔庄、魏庄、石桥、后河、前河、官庄、胡庄、戴庄、张庄、唐庄、常乐</t>
  </si>
  <si>
    <t>寺门村镇、郝村镇</t>
  </si>
  <si>
    <t>寺门、水胜、卧庄、张楼、韩集、白庄、郭楼、薛村、军董、军阎、阁上、宋八屯、白佛堂、彭家院、陈家庵、王奉一、杨码头、顾码头、白落鸦、侯落鸦、沈落鸦、刘寺门、杨寺门、绘彩于、火兴庄、东傅庄、潘江屯、苑码头、河北于、东赵庄、西靳庵、东靳庵、刘家坊、东辛店、西贾店、东贾店、小刘庄、小金庄、烧盆张、张吉草、苏辛庄、董留寺阁、北留寺阁、李留寺阁、杜留寺阁、王木匠庄、后大凝屯、前大凝屯、后牛官屯、前牛官屯、西望江店、洚河寺王、东郝、西郝、中郝、赵庄、崔坊、席庄、黄庄、王贾、孟贾、刘贾、张贾、李孔、王孔、张孔、及孔、藩庄、侯庄、燕庄、蔡庄、乐庄、林庄、刘庄、谢庄、綦庄、大庙、流寺、刘下码头、前张留信、磨盘李庄、席下码头、千里屯、东李庄、徐陈庄、西留堡、东留堡、前辛庄、后辛庄、北高庄、万家寨、常官屯、韩官屯、肖留信、王留信、林留信、北韩庄、鲁张庄、徐张庄、阎李庄、曹魏庄、西卢庄、樊庄、赵庞庄、东旺庄、双庙东、双庙西、徐贾庄、西周庄、徐高庄、西李庄</t>
  </si>
  <si>
    <t>文庙镇</t>
  </si>
  <si>
    <t>文庙、尹圈、贺东、贺西、张药包、东赵、齐北、齐中、齐南、郭东、郭西、军西、军东、马庄、黄屯、剪南、剪北、常庄、滑庄、马桥、前乔官屯、后乔官屯、后赵辛庄、前赵辛庄、大孙庄、楚贾杜、冯家口、刘汉斗、扁渡里、姜皇庄、张皇庄、李皇庄、北张庄、南张庄、刘批条、赵家场、杜屯子、邵庄子、宗庄子、孟庄子、高庄子、伊王庄、碱场孙、三姓庄、纪辛庄、顾辛庄、杨辛庄、周辛庄、东刘庄、伊家庄、阎家庄、前薛窝、后薛窝、大薛窝</t>
  </si>
  <si>
    <t>泊镇</t>
  </si>
  <si>
    <t>堤口王、堤口张、河东大、大王庙、小杜庄、大魏庄、张边家、姚家庵、赵古屯、大何庄、小何庄、北三里、西三里、上下店、小齐堰、宋屯子、张庄子、双狮赵、姚辛庄、前辛庄、钓鱼台、王家庄、肖杜李、南马庄、张三家、河东南、清水洼、五里屯、谢家八里庄、杨家八里庄、贾家八里庄、红星八里庄、哈王八里庄、刘庄、余庄、解放、跃进、齐庄、前孔、后孔、周庄、西庞、东庞、潘庄、新华、茶店、董庄、段庄、河西、孙庄、西关、刘辛、窑厂、肖圈、龙屯</t>
  </si>
  <si>
    <t>泊营220千伏变电站</t>
  </si>
  <si>
    <t>富镇</t>
  </si>
  <si>
    <t>富镇、杨王、崔村、钱庄、姜庄、前高、尚庄、南庄、张店、张屯、咎庄、严铺、赵村、后高、邢屯、暗庄、东任英屯、西任英屯、孙亮屯、北董屯、东董屯、西董屯、李董屯、前董屯、小董屯、小江庄、孟官屯、堤口于、司官屯、楼子铺、前张屯、后张屯、西韩庄、北韩庄、毛家营、周官屯、张官屯、小赵屯、苑家庄、小卢屯、河西屯</t>
  </si>
  <si>
    <t>西辛店乡</t>
  </si>
  <si>
    <t>南辛店、北辛店、两合铺、大江庄、西刘庄、北杨庄、南杨庄、周英庄、西韩庄、大周庄、宋家庄、军王庄、鲁官屯、王小营、四小营、亭子河、新李庄、西盛屯、东盛屯、黄铁房、张铁房、西郑庄、前甜水营、后甜水营、东窦庄屯、李家、及庄、常村、旧站、马村、满庄、油瓶、冯庄、耿村、彭庄、呼庄、武庄、齐庄、崔桥、秦村、武屯、洼里、傅村、倪屯、房于、南于、新立、夹疃、牧地、梁屯、梁店、陈庄</t>
  </si>
  <si>
    <t>四营镇 </t>
  </si>
  <si>
    <t>四营、宋村、穆村、苏庄、灌河、韩桥、杨村、许村、李庄、夹河、军张、杨庄、凌屯、田家庙一、田家庙二、田家庙三、田家庙四、田家庙五、大杭子东、大杭子西、张苏留慈、苦水王庄、都李泊洛、马刘泊洛、刘道口、韩留慈、郭留慈、范留慈、刘三番、赵三番、冯三番、常三番、常泊洛、冯泊洛、周泊洛、曲泊洛、尹泊洛、黄官屯、王官屯、杨官屯、袼褙陈、孟傅郜、大赵屯、西赵庄、佟王庄、火把张、南夹河、二杭子、三杭子、大卢屯、马家阁、张李庄、许姚庄</t>
  </si>
  <si>
    <t>中心城区</t>
  </si>
  <si>
    <t>陈屯220千伏变电站</t>
  </si>
  <si>
    <t>南陈屯镇（大合庄（整村拆迁）、十二户、小李庄、大季屯（整村拆迁）、赵庄北队、赵庄南队（整村拆迁）、小朱庄、小狄庄、大王庄（整村拆迁）、西屯、东屯、姚庄子、肖庄子、西砖河、刘舒庄、刘胖庄、娘娘庙、上河沿、梁官屯、刘辛庄、肖家园）、西砖河村、肖家园村、西清居、南环中路街道、世纪福邸、吾悦华府、南湖街道，佟家花园</t>
  </si>
  <si>
    <t>狮城220千伏变电站</t>
  </si>
  <si>
    <t>小王庄镇（常砖河、柳庄子西新村）、泰祥嘉府、泰大国际、柳庄子村、公园街道、荣盛尚府、恒大悦府、西环中街道、官庄子（整村拆迁）、王庄子、陶庄子、魏庄子、王辛庄（整村拆迁）、小吴庄、张庄子、天成名著、官庄子村、吉祥天著、陶庄子村、侯庄子村、水月寺街道、市场街道</t>
  </si>
  <si>
    <t>济安220千伏变电站</t>
  </si>
  <si>
    <t>建设北街街道、建设北街社区、院东社区、站西社区、古楼社区、北环中路社区、维康社区、石化新村社区、三里庄社区、丽水社区、车站街街道、欣怡社区、沧运社区、荷花池社区、站东社区、南门里社区、南大街街道、建新街社区、民族路社区、小树林社区、祁孟庄社区、欣欣家园社区、泰和社区志强路社区、道东街街道、铁路北村社区、化建社区、永济东路社区、铁路三角线社区、铁路新村社区、华油社区、千童北大道社区、益民社区、东环街道、鞠官屯、北甫子，小赵庄乡：王希鲁（整村拆迁），杨官屯，荣官屯，万庄子（整村拆迁），张家坟，邓家屯，宋家屯，芦家园，孙庄子，刘表庄，吕家坟（整村拆迁），鞠官屯，唐庄子，徐官屯，顾官屯，赵官屯，吴官屯，北赵家坟，三里庄，八里屯，祝庄子，祝家院（整村拆迁），东赵家坟，于家场，民兵训练基地小区</t>
  </si>
  <si>
    <t>程韩220千伏变电站</t>
  </si>
  <si>
    <t>姚官屯220千伏变电站</t>
  </si>
  <si>
    <t>天天家园，开园花园，恒顺花园，沧炼小区</t>
  </si>
  <si>
    <t>于庄220千伏变电站</t>
  </si>
  <si>
    <t>劳动村、赵庄西队、芦家园、台前新村、祁孟庄</t>
  </si>
  <si>
    <t>海兴县</t>
  </si>
  <si>
    <t>常庄220千伏变电站</t>
  </si>
  <si>
    <t>苏基镇</t>
  </si>
  <si>
    <t>苏基西、苏基东，蒋常丰、张常丰、陶常丰、傅常丰、李常丰、赵常丰、安常丰、王常丰、武常丰、王龙洼、郑龙洼、大曲河、张王文、邢王文、翟王文、大良户、大梨园、褚宋村、刘宋村、蔡宋村、周宋村、中李、姜庄、献庄、西李、马厂、中尤庄子、西尤庄子、东尤庄子、西白庄子、东白庄子、许良户庄</t>
  </si>
  <si>
    <t>辛集、西马庄、宋王庄、新立庄、于家庄、甘草庄、魏家庄、苑家堤头、孙家提头、巩家堤头、赵堤头、刘王庄西、刘王庄东、刘王庄前</t>
  </si>
  <si>
    <t>高湾镇</t>
  </si>
  <si>
    <t>高湾东北、商湾东南、高湾西北、高湾西南、大路庄北、大路庄西、大路庄东、后程村、前程村、何庄、宋庄、齐庄、田庄、洼冯、魏桥、茶棚、刘佃庄、前刁庄、后刁庄、刘巡庄、苗庄子、马庄子、邓庄子、孔庄子、栾庄子、后良章、前良章、后戴庄、前戴庄、大黄庄、小黄庄</t>
  </si>
  <si>
    <t>小山乡</t>
  </si>
  <si>
    <t>小山西村、小山南村、小山东村、小山北村、张皮庄子、前毕王文、后毕王文、傅家庄、曹庄子、西侯庄、东候庄、李良志、周良志、孙良志、赵高庄、蔡家庄、常庄子、盘洼、山后</t>
  </si>
  <si>
    <t>香坊乡</t>
  </si>
  <si>
    <t>香坊、二官、边庄、海丰、抛庄、坨里、官庄、刘庄子、郭家庄、杨埕子、任家庄、东王庄、东马庄、北王庄、朱王庄、寇家庄、大韩庄、小韩庄、韩赵庄</t>
  </si>
  <si>
    <t>赵毛陶乡</t>
  </si>
  <si>
    <t>赵毛陶一村、赵毛陶二村、赵毛陶三村、赵毛陶四村、中赵毛陶、南赵毛陶、王十二集、于十二集、南吴褚、吕吴诸、小梨园、崔郭庄、李郭庄、季辛庄、刘辛庄、张辛庄、小曲河、大摩河、小摩河、小张庄、大张庄、大尤村东、大尤村西、汤龙洼、刘家院、西常庄、东常庄、许庄子、董二庄、后尤庄、杨愧庄、董庄子、诸村店子、高庙、房庄、高庄、孙庄、刘庄、翟褚村、张褚村、前丁村、小丁村、后丁村、小尤村</t>
  </si>
  <si>
    <t>张会亭乡</t>
  </si>
  <si>
    <t>张会亭、西范庄、东范庄、大范庄、南马庄、王家庄、小徐庄、温暖庄、豆腐营、三王庄、褚王庄、前潘家庵、后潘家庵、东清水沟、西清水沟、前小里寨、后小里寨、大徐庄东北、大徐庄西南、大徐庄西北、赵庄、小路、道口、郭桥、板桥、菜园、北齐、南齐、双庙、
魏庄、沃土、康庄、小庄、杨店、段庄、北台</t>
  </si>
  <si>
    <t>海兴县农场</t>
  </si>
  <si>
    <t>青先农场</t>
  </si>
  <si>
    <t>青峰农场</t>
  </si>
  <si>
    <t>沧县</t>
  </si>
  <si>
    <t>兴济镇</t>
  </si>
  <si>
    <t>余庆屯、南街、建国街、民主街、北街、前罗屯、后罗屯、宋官屯、小付庄、陆官屯、赵庄子、小吕庄、兴旺庄、北桃杏、南桃杏、西姜庄、东姜庄、顺昌屯、町疃、广昌屯、寺庄、港西、南堤、小王官、大王官、小鲁庄、东槐庄</t>
  </si>
  <si>
    <t>薛官屯乡</t>
  </si>
  <si>
    <t>李龙屯、新开路、范庄子、杨官屯、翕合屯、后李寨、新立村、东秀女、西秀女、薛官屯、沙官屯、殷官屯、梅官屯</t>
  </si>
  <si>
    <t>姚官屯乡</t>
  </si>
  <si>
    <t>高官屯、前李寨、豆店、仁和村、张辛庄、东花园、姚官屯、姜庄子、后程子、王福庄、马落坡、孟庄子、干河</t>
  </si>
  <si>
    <t>风化店乡</t>
  </si>
  <si>
    <t>达子店、小白头、大白头</t>
  </si>
  <si>
    <t>李天木乡</t>
  </si>
  <si>
    <t>孙庄子、皂坡</t>
  </si>
  <si>
    <t>仵龙堂乡</t>
  </si>
  <si>
    <t>土塔村、何官屯村、小高庄村、前唐村、后唐村、东后屯村、西后屯村、王官屯村、李家铺村、中卷子村、东卷子村、后垛村、前垛村、西卷子村、强庄子村、前仵村、后仵村、蔡庄子村、西官庄村、东官庄村</t>
  </si>
  <si>
    <t>旧州镇</t>
  </si>
  <si>
    <t>王店子村、东庞河村、李才高村、王槐庄村、西庞河村、北关村(含冀东第一集）、郭村、东关村、杨店子村、前曹村、后曹村、贾村、感化屯</t>
  </si>
  <si>
    <t>大白冢、小官庄、南屯、风化店、潘房子、小元</t>
  </si>
  <si>
    <t>汪家铺乡</t>
  </si>
  <si>
    <t>三里堤、沈家铺、施家堤、云河堤、汪家铺、彭店、杨家桥(含张杨小区）、于庄子</t>
  </si>
  <si>
    <t>刘家庙乡</t>
  </si>
  <si>
    <t>大王庄、东肖官屯、岗碱、后生金刘、胡家洼、前生金刘、石庄子、王占庄、西肖官屯、小王庄、中肖官屯、范家楼、马家庙、新王庄、堤口（六区）、东代庄、范圈、刘家庙、茅草洼、西代庄、大袁庄、高庙 、黑徐、刘浩屯、王辛庄、小袁庄</t>
  </si>
  <si>
    <t xml:space="preserve">八里庄、保庄子、北阁、崔庄、大郝庄、军马站、李天木、吕楼、小田庄、小郝庄、邢庄子、自来屯
</t>
  </si>
  <si>
    <t>长芦220千伏变电站</t>
  </si>
  <si>
    <t>沧州市高新区</t>
  </si>
  <si>
    <t>郭庄子、韩正庄、小冯庄、程庄子、刘名庄</t>
  </si>
  <si>
    <t>崔尔庄镇</t>
  </si>
  <si>
    <t>北村、枣林、兰官屯、藏小庄、鲁安庄、李庄头、邹庄头、曹庄头、王庄头、西村、东村、杨村、周村、老庄子、史韩店、李韩店、刘从务、景城、铁甲营、许村、郑尔庄、东南王大、西南王大、白塔、前屯、闫村、刘褚寺、前张绍、后张绍、前乔、后乔、前均、后均、王庄子、程庄子、相国庄、南河头、牛褚寺、颛褚寺、董褚寺</t>
  </si>
  <si>
    <t>大褚村乡</t>
  </si>
  <si>
    <t>东辛庄、施屯、刘码头、白芦庄、白塔、策城、海码头、何陈庄、后陈庄、孙禇村、小何庄、钱海庄</t>
  </si>
  <si>
    <t>大官厅乡</t>
  </si>
  <si>
    <t>古月庵、茶棚、项兴屯、白塔、史贾村、刘贾村、白贾村、王贾村、马官厅、谢官厅、北小庄、小崔庄、张庄、金庄子、马院、刘院、大刘蔡、小刘蔡、西留肖、东留肖、吕寺、庞辛庄、庞蔡村、赵官、大鹅庄、小鹅庄、齐家务、陈圩、常李庄、前寺、后寺、郭蔡村、义和庄、前白马、后白马、小高蔡、杨贾村、刘元子、张官厅、枣林、大官厅</t>
  </si>
  <si>
    <t>杜生镇</t>
  </si>
  <si>
    <t>陈村村、陈会头村、大刘村村、王村村、王会头村、小垛庄村、小刘村村、邢村村、卢乜村村、袁才村村、后史楼村、赵屯村、杜生东村村、杜生西村村（含镇直）、高才村村、李屯村、辛庄村、张屯村、曹会头村、杜小河村、前侯村、前史楼村、孙会头村、西中王大村、东北庄村、东中王大村、董尔庄村、刘会头村、刘屯村、西北庄村、张庄子村、杜乜村村、后八方村、纪小河村、郑乜村村、周刘村村、前八方村、往生堂村、张韩店村、后侯村</t>
  </si>
  <si>
    <t>黄递铺乡</t>
  </si>
  <si>
    <t>刘庄子、赵庄子、北张、北王、王胡、建庄、小刘庄、东贾洼东、西贾洼东、路场、王龙庄、前冯、后冯、和辛庄、赵码头、前码头、泗河高、刘吉、黄递铺、前街、东小庄、南王、张庄子、才庄子、东卢、韩庄、张武扬、阳气寺、李庄子</t>
  </si>
  <si>
    <t>纸房头乡</t>
  </si>
  <si>
    <t>白三、白二、白一、十户坦、前营、后营、纸房头、古迹铺、山一、山二、山三、陈庄子、李三桥、桃园、尹庄子、王庄子、高屯、尤庄子、义和庄、周庄子、李二庄、吴家洼、王英、侯庄子、东庄子、田庄子、吊庄、新开路、南小营、大渡口、东纪洼、西纪洼、吕庄子</t>
  </si>
  <si>
    <t>高川乡</t>
  </si>
  <si>
    <t>泗庄、朴寺、孙小庄、苗屯、高屯、邢屯、栗屯、姜屯、闫辛庄、儒林藻、韩码头、西卢、小留、大留、王码头、蒲码头、尚福屯、南马坦、东马坦、西马坦、北马坦、后村、高川、东贺楼、西贺楼、东芮屯、西芮屯、前华、大庄子、李辛庄、后华、南北村、蒲洼、邢村</t>
  </si>
  <si>
    <t>杜林乡</t>
  </si>
  <si>
    <t>权王庄、小滩、杨屯、冯官庄、西街、东街、陈辛庄、代起营、罗庄子、铁庄子、吴庄子、北街、郭布村、吕布村、大布村、高家场、前流堂、后流堂、郭家沟、张家营、小赵庄、刘李庄、西赵、南赵、北赵、赖庄子、倪桥、王祥庄、孟庄子、北李庄、汤庄子、张庄子、房庄子、申庄子、三合村、许庄子、苗码头</t>
  </si>
  <si>
    <t>张官屯乡</t>
  </si>
  <si>
    <t>南大铺、邱庄子、北蔡庄、南蔡庄、西叶家庙、东叶家庙、中叶家庙、小李庄、银子旺、赵家新房、囤庄子、邢庄子、狼儿口、陈敬庄、小马庄、张官屯、陈辛庄、殷家庄、小朱庄、刘成庄、八义庄、田庄子、小白洋桥、小许庄、广宁侯、刘辛庄、肖家楼、大马庄、西王辛庄、舍女寺、前刘庄、后刘庄、陈家院、穆官屯、东砖河</t>
  </si>
  <si>
    <t>尚家园、端庄子、小王庄、踅庄子、高庄子、高辛庄、张牛庄、董辛庄、刘进士、周孙庄、潘庄子、曹庄子、七里淀、孙佛庄、马士庄、瓦仓</t>
  </si>
  <si>
    <t>望海寺、大韩庄、小韩庄、小流口、大流口、小白冢、武庄子、马台子、曹庄子、大张庄、小张庄、前枣园、后枣园、黄官屯</t>
  </si>
  <si>
    <t>捷地乡</t>
  </si>
  <si>
    <t>捷地、舞来河、付庄子、付圈、马辛庄、北大铺、柳孟春、张家场、大龚口、小龚口、杨庄子、张举庄、大贾庄、小贾庄、尹家桥、曹庄子</t>
  </si>
  <si>
    <t>张村、陈村、大从务、前垛、大垛庄、孙从务、田村</t>
  </si>
  <si>
    <t>大禇村、东河头、东郑屯、刘场、刘钱庄、牛洼东、庞芦庄、王芦庄、温禇村、温洼东、西河头、西郑屯、张洼东、钱芦庄</t>
  </si>
  <si>
    <t>河间市</t>
  </si>
  <si>
    <t>景和镇</t>
  </si>
  <si>
    <t>景和、孟庄子、曾家务、店子、任留念、王庄子、大皮屯、小皮屯、东双塔、西崔、赵庄子、
柴屯、于屯、宋王大、石灰屯、东丰尔庄、西丰尔庄、北丰尔庄、崔庄子、欢留、前古庄头、
后古庄头、前油坊庄、后油坊庄、刘雅莪、张雅莪、方雅莪、宋雅莪、王雅莪</t>
  </si>
  <si>
    <t>故仙乡</t>
  </si>
  <si>
    <t>刘王士由、缴台头、王王士由、位王士由、董王士由、前西里埋、后西里埋、李故仙、小故仙、大故仙、邱故仙、席故仙、侯故仙、商故仙、曹庄、郑留孝、杨留孝、宋留孝、马保洼、西留庄、王刁、大王桥、小王桥、路德庄、范圪垯、南司徒、前辛庄、后辛庄、东羊庄、西羊庄、张孔务、于孔务、郑孔务、艾孔务、北新河、位庄</t>
  </si>
  <si>
    <t>黎民居乡</t>
  </si>
  <si>
    <t>黎民居、四庄头、沙河、南新河、东留庄、窦庄、田留念、乔留念、冯留念、东崔村、大孙庄、小孙庄、常召庄、李召庄、曹召庄、赵召庄、里甸村、刘屯、杨屯、东高屯、孙屯、东高庄、冯寺、大杨郭庄、小杨郭庄、孙郭庄、张郭庄、梁郭庄、北老生、南老生、崔庄、东七吉、西七吉、柴庄子、黄留保住、前留保住、郑留保住、袁留保住、东化家务、西化家务、小功屯、小圈</t>
  </si>
  <si>
    <t>章西220千伏变电站</t>
  </si>
  <si>
    <t>瀛州路街道办事处</t>
  </si>
  <si>
    <t>世纪阳光社区、恒泰丽景社区、冠捷观邸社区、京南一品社区、恒泰家园社区、园丁社区、天昕苑社区、华府家园社区、华油钻井社区、采油社区、大亮甲牌社区、小亮甲牌社区、南角楼社区、东关社区、东关北社区、野场社区、解家洼社区、山张庄社区、樊庄社区、流水套社区、大赵庄社区、左场社区、老林庄社区、林豆万社区、大张庄社区、于场社区、薛庄社区、沈庄社区、霍家庄社区、西丁坊社区、桂庄社区、小张庄社区、小赵庄社区、门庄社区、吴家庙社区、西刘庄社区、十里铺社区、徐家庄社区、戈家楼社区、贾庄社区、周庄社区、城上社区</t>
  </si>
  <si>
    <t>沙河桥镇</t>
  </si>
  <si>
    <t>胡官庄、周官庄、李官庄、齐官庄、盖官庄、牛官庄、杨官庄、官庄店、孟官庄、方官庄、里昌、陈巩留欢、孟留欢、穆留欢、张王留欢、董小里、李小里、姜留、阎家、陈梁王、谢家、北康宁屯、南康宁屯、兴业屯、东旧馆、西旧馆、盖庄、前官道、中官道、西官道、东官道、杏杭、大张水镜、中张水镜、白张水镜、傅位村、宋位村、罗位村、大位村、芦位村、西粱各庄、东梁各庄、西苑各庄、东苑各庄、邢各庄</t>
  </si>
  <si>
    <t>沙洼乡</t>
  </si>
  <si>
    <t>南冬、桃园、北章西、南章西、东八里庄、芮屯、西沙洼、后巩、槐各庄、保安屯、禅阁、大黄务、前台头、后台头、东沙洼、槐楼、五家务、张天宫、刘天宫、傅天宫、姚天宫、西柳洼、南中原、后洪雁、前洪雁、东方、前北冬、后北冬、北冬店</t>
  </si>
  <si>
    <t>西九吉乡</t>
  </si>
  <si>
    <t>沈家村、哺子村、朱家村、北张村、孝子墓、五行村、东候村铺、西候村铺、南郭村、南赵庄、河沟村、高家务、刘家村、卢村、娄堤屯、南张村、王马庄、黄家村、西石槽、宋石槽、刘石槽、东郭屯、西郭屯、前刘守、中刘守、后刘守、前北汪、后北汪、前巩村、狄庄、东九吉东、东九吉西、西九吉东、西九吉西</t>
  </si>
  <si>
    <t>时村乡</t>
  </si>
  <si>
    <t>北双塔、西周楼、北高庄、永乐、东丁坊、东刘庄、李万、冷饭店、南杨庄、秦庄、孙庄、傅涧河、李涧河、姚涧河、时村、后万贯、前万贯、槐庄、小店、段庄、曹何庄、大店、南马滩、北马滩、李庵</t>
  </si>
  <si>
    <t>行别营乡</t>
  </si>
  <si>
    <t>行别营、荣良庄、前张寺营、后张寺营、小史、前修罗、后修罗、前小汉、后小汉、东大汉、西大汉、双树、前杨官营、后杨官营、南大史、北大史、小黄务、黑佛头、东张村、西张村、前各庄、西庄、东文庄、西文庄、东张庄、东柳洼、韩别</t>
  </si>
  <si>
    <t>龙华店乡</t>
  </si>
  <si>
    <t>东周、西周、福海庄、南太平庄、兴隆店、南辛庄、龙华店、阎辛庄、南王庄、邵洪店二分村、邵洪店一分村、北皇亲庄一分村、北皇亲庄二分村、北皇亲庄三分村、北皇亲庄四分村、西张、南石家村、尹洼、林村、小柴、孙常村、黄屯、小集、徐杨屯、宋村、时庄</t>
  </si>
  <si>
    <t>留古220千伏变电站</t>
  </si>
  <si>
    <t>城垣西路街道办事处</t>
  </si>
  <si>
    <t>曙西社区、怡欣社区、大川社区、御府江南社区、瀛州首府社区、京开南大街社区、瀛秀园社区、府北社区、福源社区、府前社区、红牌楼街社区、瀛海园社区、瀛台街社区、诗经路社区、一街社区、二街社区、三街社区、四街社区、五街社区、六街社区、七街社区、八街社区、九街社区、十街社区、十一街社区、十二街社区、西关社区、西关北社区、西关东社区、南关社区、马庄社区、辛庄社区、段李社区、韩楼社区、南八里铺</t>
  </si>
  <si>
    <t>果子洼回族乡</t>
  </si>
  <si>
    <t>果子洼一分村、果子洼二分村、果子洼三分村、果子洼四分村、葛庄、南樊庄、杨刘庄、堤口、南三里、前黑马、后黑马、柳林、西大渔庄、东大渔庄、东渔庄、南渔庄、胥家万、田家坊、南务尔头、北务尔头</t>
  </si>
  <si>
    <t>米各庄镇</t>
  </si>
  <si>
    <t>米各庄、留标、孙行石、何行石、田行石、西高屯、文屯、阎屯、枯树活、前豆务、后豆务、
李庄、大操鲁、小操鲁、前榆杭、后榆杭、刘店、希插、小行羊、陈庄、朱庄、张兴屯、南留路、北留路东、北留路西、李赵庄、孙刘庄、找子营、马村、大行羊、张曹</t>
  </si>
  <si>
    <t>卧佛堂镇</t>
  </si>
  <si>
    <t>卧佛堂一分村、卧佛堂二分村、卧佛堂三分村、卧佛堂四分村、卧佛堂五分村、卧佛堂六分村、北小店一分、北小店二分、大朱村、回庄、常村、镇上、侯南、张侯、小章、中罗、南罗、柴庄、河西、西告、穆庄、东告、武庄、后王庄、孙村、小朱村、尹庄、屯庄、前王庄、
前翟生、后翟生、高头</t>
  </si>
  <si>
    <t>束城镇</t>
  </si>
  <si>
    <t>束城、大管德、小管德、管德庄、马房、徘徊、大超市、小超市、西呈各庄、前桃园、后桃园、张南寨、陈南寨、李南寨、西王村、范九村、张九村、杜九村、刘九村、崔九村、南呈各庄、高辛庄、南召、后孟回、前孟回、东王村、大留更、小留更、东北召、西北召、满中良、边屯、路屯、陈屯、尤屯、谭中良、北寨、新立庄、西郭官屯、东郭官屯、南良</t>
  </si>
  <si>
    <t>留古寺镇</t>
  </si>
  <si>
    <t>东石相、西石相、大宝车、小宝车、石马、南大齐、艾家庄、前羊店、北杨庄、四公村、北王庄、宁家庄、吾党庙、冢耳村、艾村、阎村、姜村、后留古寺</t>
  </si>
  <si>
    <t>诗经村镇</t>
  </si>
  <si>
    <t>西诗经村、东诗经村、西半截河、学堤、东半截河、左家庄、赤塔、柏桐、北辛庄、君子馆、南蒲禾屯、北蒲禾屯、孟家庄、南二十里铺、中二十里铺、北二十里铺、西辛庄、柳张村、冯村、南辛河口、南庄、东辛河口、西辛河口、孟家庙、高庄、义和庄、郭家村、刘庄、民台头、东王口、西王口、北太平庄、永安村、南三十里铺、北三十里铺、孙家边村、三官庙、边家边村</t>
  </si>
  <si>
    <t>北石槽乡</t>
  </si>
  <si>
    <t>齐会、北石槽、唐庄、北张庄、邢庄、恒道、后羊店、苗庄、北大齐、香椿辛庄、南石槽、史村、邓各庄、满堂、任村</t>
  </si>
  <si>
    <t>尊祖庄镇</t>
  </si>
  <si>
    <t>尊祖庄、前申鲁、东申鲁、西申鲁、西达路、东达路、西小里文、东小里文、大里文、后念祖、刘念祖、前念祖、东王化、西王化、冯王化、刘王化、高王化、杜王化、北司徒、杨张各、李张各、武张各、东里文、何倪庄、许营、计家营、田营、王营、杨营、马户生、杨户生</t>
  </si>
  <si>
    <t>武垣220千伏变电站</t>
  </si>
  <si>
    <t>兴村镇</t>
  </si>
  <si>
    <t>兴村、袁村、西王庄、郭赵庄、侯庄、许庄、田圪垯、边庄、龙关、西张庄、油店、瓦井村、龙王村、潘官庄、南李子口、杨头、北李子口、西三里庄、北三里庄、大庄、南古寨、陆家村、大蔡楼、小村、康家店、阁上、小庄、胡村、李家庄、西董堤、北石家村、北赵庄、东董堤、邱庄、北榆林庄、西榆林庄、南榆林庄、东榆林庄、西八里庄、北八里庄、东八里庄、南八里庄、北八里铺</t>
  </si>
  <si>
    <t>肃宁县</t>
  </si>
  <si>
    <t>河北镇</t>
  </si>
  <si>
    <t>河北、河南、东堑、刘庄、东乾泊、西乾泊、梅店、大曲、西曲、盘古、达子房、郭楼、柳店、南庄、曹庄、韩一、韩二、韩三、韩四、韩五、徐庄、龙泉、西堑</t>
  </si>
  <si>
    <t>梁村镇</t>
  </si>
  <si>
    <t>梁村、白村、夹道、李村、小曹村、大曹村、王村、马铺、张庄、前丰、后丰、李中、管中、荣中、前太、后太、前白寺、后白寺、高庄、都中、中店、北曹庄、王庄</t>
  </si>
  <si>
    <t>付佐乡</t>
  </si>
  <si>
    <t>北一、 北二、 北三、 西郭庄、 西甘河、 王屯、 东泊庄 、白牛堤、 付佐、 西石宝、 梁庄、 袁佐、 赵黄庄、 刘屯 、葛庄、 西泊庄、 南石宝、 任庄</t>
  </si>
  <si>
    <t>师素乡</t>
  </si>
  <si>
    <t>大五里、北李、赵庄、西南庄、河东、师素、南李、许町、海市、宋庄、南答、东答、北答、武庄、西王、中王、南王、东谈、西谈、东王</t>
  </si>
  <si>
    <t>窝北镇</t>
  </si>
  <si>
    <t>刘町、子洋口、顶汪、垣城南、雪村、宋庄、张庄、寺各庄、刘前头、王庄、许村、李村、冯村、窝北、荆轲、索佐、新村</t>
  </si>
  <si>
    <t>邵庄镇</t>
  </si>
  <si>
    <t>朱庄、边寨、王佐、刘前庄、寄子庄、南窝头、北窝头、南庙、北庙、宋佐、军庄、石连城、河东、西高口、付高口、于高口、东高口、邵庄</t>
  </si>
  <si>
    <t>尚村镇</t>
  </si>
  <si>
    <t>东尚、胜庄、前尚、何庄、西尚、赵庄、刘河、贺庄、东市堤、西市堤、辛庄、许河、北景口、南景口、库庄、东黄口、西黄口、褚屯、王河、郗庄、刘务、齐庄、桑园、骆屯、内村、南大史、西大史、北大史</t>
  </si>
  <si>
    <t>万里镇</t>
  </si>
  <si>
    <t>岳家庄、马庄、河头店、尹庄、大闫庄、小闫庄、张大、泗水岸、官厅、龙堂、万里、南于庄、小张庄、柳庄、崔庄、东辛庄、西辛庄、沙河、闫郝村、柏家庄、卫家庄、沃南府、卫楼、赵李庄、豆闫庄、盖甸庄、吕庄、代刘庄、小刘庄</t>
  </si>
  <si>
    <t>靖宁220千伏变电站</t>
  </si>
  <si>
    <t>肃宁镇</t>
  </si>
  <si>
    <t>良屯、北李庄、赵河、东青口、西青口、北甘河、南甘河、北王庄、柳科、张村、李村、滑村、高村、胡村、滩头、东王庄、玉皇庙、谈庄、王武庄、东郭庄、冯庄、东泽城、允庄、四合屯、张泽城、西泽城、王街、西大街、西北街、阁北街、城里、东关、南关、八一新村、八二新村、苗街、苏家庄、辛庄</t>
  </si>
  <si>
    <t>黄骅市</t>
  </si>
  <si>
    <t>临海220千伏变电站</t>
  </si>
  <si>
    <t>西崔庄村、大贾象村、云庄村、大六间房村、小六间房村、池庄村、闫窿村、郭庄村、西大庄村、白庄村、北贾象村、狼涡村、草堂村、东仙庄村、西仙庄村、后仙庄村、旧城村、西才元村、中才元村、东才元村、姜庄村、阚庄村、小王庄村、大河南村、小河南村、大郭庄村、刘郭庄村、孙郭庄村、李皮村、小郭庄村、邓庄子村、大堤柳庄村、小堤柳庄村、寺东村、东田村、大马闸口村、李马闸口村、金马闸口村、陈马闸口村、霍马闸口村</t>
  </si>
  <si>
    <t>羊二庄镇</t>
  </si>
  <si>
    <t>大寺、前街、后街、周庄、许官、南赵、大赵、中赵、张赵、杨庄、贾庄、双庙、南营、齐庄、东湾湾头、西湾湾头、前沙胡同、后沙胡同、东崔庄、海丰镇、王家院、孟家园、西段庄、东段庄、西刘庄、陈刘庄、刘洪博、东花寨、西花寨、中花寨、何小庄、薛庄子、马庄子、闵庄子、董庄子、戴庄子、东辛庄、八里庄、大马庄、小马庄、大孙庄、孟二庄、东大庄、张八寨、高官庄、陈家庄、大左庄、小左庄</t>
  </si>
  <si>
    <t>黄骅镇</t>
  </si>
  <si>
    <t>关帝庙村、财神庙村、大街南村、大街北村、前场村、后场村、沈庄村、坑东村、坑西村、后街村、东十街村、楼东村、楼西村、楼后村、方庄村、马庄村、张孙村、魏孙村、赵孙村、卞孙村、东孙村、东常庄村、于常庄村、杨常庄村、张常庄村、刘常庄村、张仁村、大仁村、郑仁村、大杨村、小杨村、冲寺口村、新立村、前沙洼村、后沙洼村、前苗村、后苗村、后店子村、刘谋庄村</t>
  </si>
  <si>
    <t>韩村220千伏变电站</t>
  </si>
  <si>
    <t>齐家务乡</t>
  </si>
  <si>
    <t>王花庄村、乾符村、后北村、卸甲村、隆庄村、同西村、同东村、西巨官村、东巨官村、桃园村、闫北村、永红村、杨官庄村、东风村、东北村、西北村、西南村、高庄村、大麻沽村、二麻沽村、三麻沽村、三韩村、后韩村、前韩村、德庄村、寨里村、三科牛村、
二科牛村、大科牛村、刘庄村、新村</t>
  </si>
  <si>
    <t>吕桥镇</t>
  </si>
  <si>
    <t>何桥村、张福庄村、陈庄子村、高口村、郑口村、王大本村、吕西村、吕前村、吕东村、吕北村、狼虎庄村、小韩庄村、小孙庄村、东疃村、中疃村、西疃村、王桥村、大王庄村、小王庄村、孙正庄村、幸福村、河南村、河北村、刘场村、周西村、周东村、吴家铺村、海新村、官地村、下铺村、乾港村、红海村、胜利村、新港村、新立村村</t>
  </si>
  <si>
    <t>南排河镇</t>
  </si>
  <si>
    <t>南排河镇社区、下排河村、前范家堡村、后范家堡村、西高头村、东高头村、张巨河村、后唐堡村、前唐堡村、李家堡村、沈家堡村、赵家堡村、贾家堡村、刘家堡村、季家堡村、关家堡村、大辛堡村、小辛堡村、前徐家堡村、后徐家堡村、歧口村、辛立灶村</t>
  </si>
  <si>
    <t>常郭镇</t>
  </si>
  <si>
    <t>常郭村、前尚庄村、后尚庄村，故县村、小北庄村、李子札村、卞子札村、赵子札村、马子札村、朱子札村、西留村、中留村、东留村东、东留村西、乔庄子村、白芹地村、王芹地村、前六十六村、后六十六村、东马连庄村、西马连庄村、东毕孟中排村、东毕孟西排村、东毕孟前排村、东毕孟东排村、街东村、街西村、土楼村、蒋庄村、王庄村、高戴庄村、西毕孟村、南毕孟村、前王桥村、后王桥霜、滕家铺村、北庄村、周郭庄村、柳林庄村、西泊庄村、中泊庄村、东泊庄村、西赵村、赵村、于赵村、前赵村、齐赵村、白庄村、殷庄村、陈庄村、寺上村</t>
  </si>
  <si>
    <t>滕庄子镇</t>
  </si>
  <si>
    <t>大浪白村、东道安村、西道安村、前滕庄村、西白庄村、后滕庄村、李官庄村、张金庄村、张赵庄村、岭庄村、夏庄子村、康庄村、孔店村、西胡庄村、前庞庄村、后庞庄村、刘月庄村、杨春庄村、慈庄村、刘七庄村、刘家铺村、留老人村、南王曼村、中王曼村、北王曼村、朱里口村</t>
  </si>
  <si>
    <t>官庄乡</t>
  </si>
  <si>
    <t>王吉庄村、官庄村、吕郭庄村、吴庄子北排村、吴庄子西排村、燕吴庄村、吴庄子东排村、吴庄子前排村、小阎台村、大阎台村、后吴庄村、西九女河村、东九女河村、前九女河村、葛沽塘村、孔韩庄村、小胡庄村、西姜桥村、东姜桥村、阎庄子村、万庄子村、梁口村</t>
  </si>
  <si>
    <t>羊三木乡</t>
  </si>
  <si>
    <t>羊三木一村、羊三木二村、羊三木三村、羊三木四村、刘皮庄村、王庄子村、三虎庄村、辛庄村</t>
  </si>
  <si>
    <t>孟村县</t>
  </si>
  <si>
    <t>牟庄220千伏变电站</t>
  </si>
  <si>
    <t>宋庄子乡</t>
  </si>
  <si>
    <t>小高河村、大高河村、东宋村、西刘庄村、张院村、闫庄子村、艾宅村、宋庄子村、许村村、王宅、姜东村、姜西村、贺庄子村、东屯村、西屯村、沙涨村</t>
  </si>
  <si>
    <t>孟村镇</t>
  </si>
  <si>
    <t>庞庄子村、四庄子村、北街村、前街村、东街村、后屯村、马庄子村、丁庄子村、一街村、二街村、三街村、四街村、前涨村、中涨村、西涨村、后涨村、王史村、尹庄村、张庄村、付庄村、高姚村、后姚村、胡姚村、西姚村、东姚村</t>
  </si>
  <si>
    <t>新县镇</t>
  </si>
  <si>
    <t>王帽圈村、大堤东村、小堤东村、刘石桥村、赵石桥村、王石桥村、杨石桥村、韩石桥村、伊兴村、罗疃村、杨村村、谭庄村、正道村、新县村、肖庄子村、王庄子、北刘庄村、玉道村、宣庄村、台庄村、徐庄村、杨庄村、孙楼村</t>
  </si>
  <si>
    <t>辛店镇</t>
  </si>
  <si>
    <t>卜老桥村、王林村、代林村、董林村、牟庄村、西满西村、何吕店村、挂甲林村、辛店村、卜寨村、付林村、张官店村、姜庄村、东满西村、赵庄村、李庄村、谷林村</t>
  </si>
  <si>
    <t>高寨镇</t>
  </si>
  <si>
    <t>小许孝子村、泊二庄村、张寨村、小文台村、泊北村、流潭村、大许孝子村、李店子村、杨寨村、李留舍村、中留舍村、孙留舍村、王留舍村、高寨村、马闸口村、赵庄村、南留舍村、大文台村、西南庄村、正南庄村、张留舍村、魏留舍村、东留舍村</t>
  </si>
  <si>
    <t>牛进庄乡</t>
  </si>
  <si>
    <t>牛进庄村、田庄村、代庄村、路庄子村、耿庄子村、孟庄子村、赵庄子村、肖庄子村、东赵河村、西赵河村、大坟庄村、小坟庄村、大北赵河村、小北赵河村、徐杨桥村、大徐市村、小徐市村、帮张村、塔上村、土楼村、辛庄子村、东河村</t>
  </si>
  <si>
    <t>南皮县</t>
  </si>
  <si>
    <t>南皮220千伏变电站</t>
  </si>
  <si>
    <t>大浪淀乡</t>
  </si>
  <si>
    <t>丁庄子、白吉屯、白塔寺、白小庄、朝阳村、陈六拨、后辛、贾九拨、马四拨、旁立庄、祁家洼、前辛、三合村、沙家坟、王环五拨、五拨台、肖九拨、叶三拨、于十拨、大七拨村、段六拨村、何七拨村、后屯村、刘八拨村、年涝洼村、肖十拨村、徐和杨村、杨庄子村、叶辛庄村</t>
  </si>
  <si>
    <t>刘八里乡</t>
  </si>
  <si>
    <t>尹官屯、赵庄、汤老家、周八里、刘八里、付庄、前七里、十二里、后七里、赵监生、南邢、杨庄、林庄、东三里、双庙、刘秀才、许庄、高八里、向阳、八里台、南王庄、李八里、义和庄、小吴家、邱庄、刘和木、张庄、李家安、王三家、张盘古、王桥、毕剪子、刘显吾、候庄、代庄。</t>
  </si>
  <si>
    <t>南皮镇</t>
  </si>
  <si>
    <t>北花园村、黄庄村、四角楼村、王古头村、吕家村、安家洼村、崔秤砣村、南花园村、十王店、翟官屯、尹庄、张让家村、西三里村、李保民村、小高庄村、西街村、东街村、北街、东小庄、南关、南街、北李庄村、北王庄村、北许庄村、曹八拨村、贾辛村、张家口村、桃园村、西王庄村、小魏庄村、黄家洼村、西辛村、西老庄村、大赵庄村、张三卜村、穆三拨村、康官屯村、汤庄村、朱八拨村、相九拨村、姚九拨村、季九拨村、刘官屯村、小赵庄村、白九拨村。</t>
  </si>
  <si>
    <t>王寺镇</t>
  </si>
  <si>
    <t>陈官屯村、大三拔村、东葛村、郝五拔村、罗四拔村、唐孙村、鄢四拔村、李六卜村、高庄子村、才庄村、詹八卜村、李八拨村、邢八卜村、代九卜村、邢九卜村、西郭村、刘夫青村、良长村、西古村、王寺村、小三卜村、温五卜村、许庄子村、北头村。</t>
  </si>
  <si>
    <t>冯家口镇</t>
  </si>
  <si>
    <t>中上桥村、季辛屯村、昝庄村、邢庄村、车官屯村、东林子村、西林子村、西辛店村、小昝庄村、于庄子村、刘庄村、冯口村、北口、小张庄、店南村、店子辛村、店北村、姚庄村、刘文二村、刘文三村、刘文一村、才庄子村、洪辛村、堡子、常庄、陈辛、崔家洼村、大树金村、大王庄村、代庄、谷庄、后满村、贾屯子村、李皇亲村、七间房、六户刘村、木桥村、齐屯子村、前满村、薛家窝、杨庄、小白庄、小满、小王庄村、早立王村、张拔贡村、张汉家村、周辛、前上桥村、后上桥村。</t>
  </si>
  <si>
    <t>潞灌镇</t>
  </si>
  <si>
    <t>北庄村、潞灌村、南场村、刘庄村、张庄村、辛庄村、李庄村、刘奇村、芦庄子村、大薛村、小薛村、刘盘村、焦山寺、龙堂村、大郭村、小郭村、东刘村、龙门寺村、曲庄村、王庄村、前王、后王、万牛、前罗、后罗、金庄、刁北、刁南、马东、马中、马西、郝庄、王古川、前康、后康、孙龙、东唐、西唐、三教庵、凤翔。</t>
  </si>
  <si>
    <t>寨子镇</t>
  </si>
  <si>
    <t>姜庄、单庄、梁庄、王厂、大安、门堂、小丈桥、大丈桥、张建、侯建、徐建、庞建、董北、董东、董南、董西、堤口张、黑龙村、大马、王公良、小安、方庄、小杨、徐家行、王公寺、邱庄、周庄、西陈、大庄子、前印、石庄、后印、东陈、王全、南街、东街、北街、辛庄、占庄、王国针、肖桥、西街、小马。</t>
  </si>
  <si>
    <t>乌马营镇</t>
  </si>
  <si>
    <t>白坊子村、泊家村、从家村、大坊子村、东门村、东五拨村、范家村、冯庄村、杠子张村、高桥村、观音寺村、郭围村、冷辛村、李皋村、李庄村、莲花池村、刘家坊村、刘旺全村、罗张村、穆庄村、前五拨村、生刘村、塔马寺村、万庄村、王速连村、王庄村、乌马营村、吴家坊村、西门村、西五拨村、徐道口村、徐郎中村。</t>
  </si>
  <si>
    <t>鲍官屯镇</t>
  </si>
  <si>
    <t>张旗屯村、鲍官屯村、孙清屯村、张古风村、小集村、倪官屯村、小张官村、大迟庄村、小迟庄村、董丁庄村、西康村、东康村、永兴庄村</t>
  </si>
  <si>
    <t>青县</t>
  </si>
  <si>
    <t>刘屯220千伏变电站</t>
  </si>
  <si>
    <t xml:space="preserve">296.41169
</t>
  </si>
  <si>
    <t>流河镇</t>
  </si>
  <si>
    <t>马庄子、石庄子、东空城、李豹庄、李窑、北张庄、大邵庄、盖宿铺、小邵营、张浩庄、东王店、西王店、南王庄、小邵庄、刘庄子、大李庄、段庄子、南蔡庄、中蔡庄、北蔡庄、东魏村、西魏村、前魏村、南辛房、腾庄子、康庄子、潘庄子、仉庄子、杨庄子、丁庄子、小郝庄、南孙庄、中孙庄、广福楼、小交河、升官屯、人和镇、李又屯、一村、二村、三村、北王庄、周庄子、只庄子、姚庄子</t>
  </si>
  <si>
    <t>马厂镇</t>
  </si>
  <si>
    <t>杨一村、杨二村、杨三村、杨四村、阜安村、官庄村、刘世印屯村、代官屯村、陈缺屯村、何老营村、农场四分场、五分场、场部、三分场、一分场、曾官屯村、旧张屯村、范官屯村、新张屯、东姚庄村、赵辛庄村、大王屯、王维屯村、上马厂村、下马厂村、东姚庄、孙官屯村、二十里屯村、陆官屯村</t>
  </si>
  <si>
    <t>金牛镇</t>
  </si>
  <si>
    <t>打虎庄、王布庄、闫庄子、李二庄、大杜庄、大兴口、孝廉庄、大牛庄、双庄科、肖庄子、苗庄子、张虎庄、石庄子、吴增口、丰台堡、陈辛庄、朱庄子、仓上、清水白、黄老人、王福庄、大勃留、小勃留、康庄子、集贤屯、小贾庄、老河头、小佟庄、大许庄、罗庄子、小牛庄</t>
  </si>
  <si>
    <t>新兴镇</t>
  </si>
  <si>
    <t>史庄子、周庄子、前流津、后流津、小流津、小牛辛、杨辛庄、四窝头、东呈村、蒋呈村、西呈村、王呈村、邓呈村、马庄、枣园、庄科、线庄、大孝子墓、小孝子墓、陈庄子、马辛庄、狐狸墓、辛集、张码头、代庄子村、纪辛庄、街子、陶官营、朱辛庄、王辛庄、大泗河、小泗阿、李码头、陈码头、陈辛庄、邢码头、吴码头、大曲头、小曲头、曲王庄</t>
  </si>
  <si>
    <t>陈嘴乡</t>
  </si>
  <si>
    <t>皇庄村、苟楼村、张楼村、时楼村、董家圈村、小合场村、姚庄子、枣林庄、邓庄子、王家口、前两连、后两连、张泗河、石泗河村、大院、小院、陈嘴村、陈张辛台区、蛮子营、前于村、陈张辛</t>
  </si>
  <si>
    <t>清州镇</t>
  </si>
  <si>
    <t>八里庄村、罗店村、前王营村、侯家营村、幸福村、刘缺屯村、兰辛庄村、泉流庄村、靳刘庄村、南张庄村、岳圈、泊渡口、张齐庄村、陈奎庄村、王呈庄村、双庙堤村、乜马庄、王牌庄、孙庄子、冯庄子、高桥、乌牛庄、老君庄、大司马庄村、大陈庄、小陈庄、后王庄、胡白庄、北街、唐窑、西街、城里、中街、代家园村、南街、东马桥、小张庄、小堤村、南范店村、辛庄子大队、李镇、柳河屯村、鲍嘴村、八里堂村、南拨子村，潘庄子村、耿官屯村</t>
  </si>
  <si>
    <t>盘古镇</t>
  </si>
  <si>
    <t>南王庄、官庄、小盘古、儒林村、堤下台头、林庄子、苗村、南柳、前营、后营、北柳、园里、西大洼、金营、李营、东王营、西王营、苏院、吴院、王黄马、和睦庄、未庄子、白庄子、北于、马庄子、孙楼、塔寺庄、大兴庄、小辛庄、官庄、大盘古、小盘古</t>
  </si>
  <si>
    <t>上伍乡</t>
  </si>
  <si>
    <t>周官屯、冯官屯、张二庄、曹辛庄、上伍村、下伍村、清河庄、小安头村、欧辛庄、小杜庄、周龙庄、大王庄村、小许庄、小苏庄、上伍村、林缺屯、谭缺屯、李家窑</t>
  </si>
  <si>
    <t>曹寺镇</t>
  </si>
  <si>
    <t>白塔务、邢家庙、旺庄伙、西冯村、北官厅、东冯村、西蒿坡、皮庄子、王庄子、西姚辛、双楼子、大召官、杨召官、卞召官、曹寺、孙召庄、潘召官、东艾辛、西艾辛、前牛头、后牛头、东蒿坡、西蒿坡、厚召官、齐营、达子营、孟营、罗庄、贾庄子、张广王、东李村、西王召庄、东王召庄、酱庄、肖庄子、马家场、西马桥、西李村、东李村</t>
  </si>
  <si>
    <t>木门店镇</t>
  </si>
  <si>
    <t>门店村、蔡村、十王堂、桥北头、东抛庄、西抛庄、大代木、小代木、东姚辛村、后董景村、前董景、珠庄、叩庄、冬庄、前仔仪、后仔仪、后吴召、前吴召、朱吴召、司吴召、大功村、野兀屯村、半截河村、苏太州村、胡太州村、刘太州村、金圈村、丁庄科村、崇仙村、张杨楼村</t>
  </si>
  <si>
    <t>任丘市</t>
  </si>
  <si>
    <t>赵店220千伏变电站</t>
  </si>
  <si>
    <t>新华路街道办事处</t>
  </si>
  <si>
    <t>新华路、光明街、花园里、梅园里、南门里、红星里、光荣里、汽车站、明珠新村、裕华东路、建设东路、东方、站前；城关一街、城关二街、城关三街、城关四街、城关五街、城关六街、北五里铺、史家胡同、八里屯、谢刘场、卢各庄、南小征、北小征、北各庄、殷边、安庄、南关、北关、东关、西关、前庄、东凉、西凉、陈场、徐庄、张桥</t>
  </si>
  <si>
    <t>永丰路街道办事处</t>
  </si>
  <si>
    <t>季家铺、柿庄南、柿庄北、柿庄中、柿庄东、蒋家庄、林家庄、白鹅坟、郝家铺、荷花、永丰</t>
  </si>
  <si>
    <t>西环路街道办事处</t>
  </si>
  <si>
    <t>长洋淀、大于庄、小于庄、后长洋、前长洋、褚家庄、哑叭庄、南五里铺、肖楼、思贤、宋庄</t>
  </si>
  <si>
    <t>开发区管委会</t>
  </si>
  <si>
    <t>明珠220千伏变电站</t>
  </si>
  <si>
    <t>梁召镇</t>
  </si>
  <si>
    <t>梁召、庄上、东段、西段、楼子、北姜、东姜、大姜、唐召、正洛、前王仙庄、西南芦张、南梁召、北丁坞、南丁坞、北芦张、南芦张、东芦张、梁各庄、辛安庄、阎家坞、梁辛庄、老各庄</t>
  </si>
  <si>
    <t>北辛庄镇</t>
  </si>
  <si>
    <t>北辛庄、司马庄、小唐头、大唐头、东代河、南代河、北代河、邓河口、任河口、张河口、苑临河、堤东、牛村、三浒、领军、北香城铺、南香城铺、司马前庄、北姜临河、南姜临河、东李各庄、西李各庄</t>
  </si>
  <si>
    <t>于村乡</t>
  </si>
  <si>
    <t>西于、东于、新庄、侯圪、苏庄、军庄、西八方、东八方、前王约、后王约、张家庄、史家庄、诗坞基、便家铺、北陵城、西陵城、南陵城、东陵城、西黄垒、东黄垒、北芦庄、东王各庄</t>
  </si>
  <si>
    <t>长丰镇</t>
  </si>
  <si>
    <t>长丰、崇村、袁庄、北庄、田口、西郝、东郝、北张、南张、金元、寇家、胡家、黄庄、柳村、高屯、孙庄、王庄、邵庄、西杨屯、中杨屯、东杨屯、阜各庄、长丰南庄、长丰东庄、蔡村邢坑、蔡村叩坑、蔡村王坑、蔡村大街、锁井吴街、锁井韩街、锁井前街、锁井后街</t>
  </si>
  <si>
    <t>吕公堡镇</t>
  </si>
  <si>
    <t>吕公堡南庄、吕公堡东庄、吕公堡北头、吕公堡南头、南十里庄、北十里庄、南宋、北宋、梁家、邢家、颜家、圈里、周村、张佐、陈庄、吴屯、毕村、北罗、杨村、籍屯、张庄、李家屯、宋家屯、西袁庄、南王庄、北王庄、后李花、前李花</t>
  </si>
  <si>
    <t>麻家务镇</t>
  </si>
  <si>
    <t>麻家坞一、麻家坞二、麻家坞三、北畅支一、北畅支二、北畅支三、刘家泊、齐家泊、杨各庄、孟家庄、北郎庄、东陈庄、北马庄、南马庄、南畅支、吴好庄、辛立庄、大纪庄、小纪庄、南芦庄、坞坊、尹村、留村、郭庄</t>
  </si>
  <si>
    <t>议论堡镇</t>
  </si>
  <si>
    <t>议论堡、阁辛庄、西南店、东庄店、东长洋、田家庄、孙家坞、野王庄、东大坞、东张各庄、陈村、程村、石村、邢村、大征、小门、三杰、守练、魏家、李家、东八、西八、三方</t>
  </si>
  <si>
    <t>七间房（雄县）</t>
  </si>
  <si>
    <t>鄚州（雄县）</t>
  </si>
  <si>
    <t>苟各庄（雄县）</t>
  </si>
  <si>
    <t>马辛庄220千伏变电站</t>
  </si>
  <si>
    <t>石门桥镇</t>
  </si>
  <si>
    <t>北石门桥、南石门桥、大王果庄、东关张、西关张、北汜水、西汜水、东汜水、南于庄、尹家佐、磨盘街、庞许庄、高李庄、东辛庄、西辛庄、张家场、东王庄、檀家庄、崔家庄、付家、崔家、潘家、翟城、马家、郭家、军营、张村、拨子、安头、辛仓、史村、田村</t>
  </si>
  <si>
    <t>辛中驿镇</t>
  </si>
  <si>
    <t>南辛中驿、北辛中驿、前台基寺、后台基寺、南马辛庄、李家边、陈家边、东王团、西王团、陶家庄、刘家庄、谢家庄、惠伯口、边渡口、郭家口、南张庄、西陈庄、铁匠庄、安里店、刘保店、培里、边关、北马、南马、张施</t>
  </si>
  <si>
    <t>出岸镇</t>
  </si>
  <si>
    <t>出岸一、出岸二、出岸三、出岸四、袁果庄、石家营、郭家营、庄家营、陈家营、庞家营、王家坞、刘家坞、谢家坞、段家坞、赵家坞、东古贤、西古贤、东良淀、南漕口、北漕口一、北漕口二、百尺、小关</t>
  </si>
  <si>
    <t>青塔乡</t>
  </si>
  <si>
    <t>青塔一、青塔二、娄堤一、娄堤二、边各庄、田各庄、半边店、陈王庄、天门口、赵各庄店、前赵各庄、后赵各庄、白洋、尚书、双塔</t>
  </si>
  <si>
    <t>北汉乡</t>
  </si>
  <si>
    <t>北汉、约保、及庄、西吴、东吴、后桐梨、前桐梨、中桐梨、魏家庄、前解经、后解经、许家庄、后边庄、前边庄、大李庄、毕家庄、苏家庄、黄土圪、吴家圪、赵家圪、南郭庄、小李庄、赵范庄、南郎庄、西马庄、老河头、刘家铺、张老虎庄</t>
  </si>
  <si>
    <t>吴桥县</t>
  </si>
  <si>
    <t>马奇220千伏变电站</t>
  </si>
  <si>
    <t>于集</t>
  </si>
  <si>
    <t>湾西王、大万村、于东村、马奇村、闫庄村、李百户、袁庄村、甫庄村、新场村、后梁村、沙王村、前梁村、边西村、张庄村、大马村、小马村、南彭村、大陈村、王库吏、焦庄村、孙庄村、豆庄村、丁庄村、道王村、于南村、于西村、齐庄村、徐王杨、南徐王、单店村、王小西、纪庄村、李千秋、大刘村、小刘村、邵庄村、沙窝郑、沙窝李、北史庄、前曹村</t>
  </si>
  <si>
    <t>梁集</t>
  </si>
  <si>
    <t>油房王、后曹村、彭庄村、牟家庵、马迁村、后徐村、梁集村、油房李、马庄村、颜庄村、顾庄村、殷庄村、徐连九、刘金村、二人庄、北徐王、邵庄村、五里杨、夏庄村、漏子王、韩洼村、东史村、西史村、赵辛村、大王村、马庙村、房庄村、前桥村、中桥村、后桥村、王辛村、柳庙村、卢庙村、双庙王、刘坦村、大吴村、王台村</t>
  </si>
  <si>
    <t>杨家寺</t>
  </si>
  <si>
    <t xml:space="preserve">大齐村、肖庄村、范阁村、马庄村、后寺村、前寺村、王型村、贾玉王、张庄村、陈戈村、盐陀刘、张仙庙、霸王庙、信庄村、小戈村、李自贤、王祥村、于仲举、乜庄村、东潘村、西潘村、锞子杨、金吕村、小杨村、杨寺村、刘葡村、叶庄村、孙连粉、张集村、裴庄村、庞桥村、崔庄村、大王村、小天罡、大天罡、白庄村、丁庄村、时庄村、王杠村、辛集村、蔡庄村  </t>
  </si>
  <si>
    <t>何庄</t>
  </si>
  <si>
    <t>前尚村、小王村、于川村、崔道口、小张村、尚集村、陈庄村、刘阁村、何庄村、前李村、王马店、孙落雨、下王东、下王西、尚王村、陈杨村、宿李村、高田村、小高村、小金村、大寺村、小寺村、王园村、前林村、东林村、小林村、上刁村、下刁村、北于村、张金马、靳庄村、后李村、小魏村、大魏村、牟庄村、前街村、后街村、谢庄村、侯庄村、董庵村、王坊村、李古台、周庄村、小米村、赵楼村、韩庄村、小王村、梅庄村</t>
  </si>
  <si>
    <t>铁城</t>
  </si>
  <si>
    <t>阎庄村、柏树郭、宁庄村、前翟村、后翟村、宋庄村、杨庄村、崔大郎、满庄村、孙庄村、麻线张、迁民屯、张富广、老一村、一街村、二街村、三街村、东关村、西关村、南关村、北关村、高庄村、花园村、大崔村、梁东村、梁中村、梁西村、小崔村、朱庄村、张万村、徐庄村、西胡村、大周村、小周村、东胡村、老二村、老三村、永丰村、范庄村、镜子郭、三里辛、牟庄村、张计鲁、后于村、官庄村、金庄村、前于村、三里陈、金字王、孙佛村、刘汉城、张仲村、何家堤、东周村、季河村、杜庄村、千佛阁、小王张、小王于、彭一村、彭二村、附马村、杏园高、岳王村、张松村、吴来仪、申庄村、老王庄、三里井、靳庄村、双井王、八里韩、官道姜、苏家冢、马三岗、黄凡村、姜庄村、卢庄村、仓上村、沙王村</t>
  </si>
  <si>
    <t>沟店铺</t>
  </si>
  <si>
    <t>大王铺、杨密村、圈里陈、玉泉庄、大庙辛、和平李、张朝村、东丁村、张维村、于庄村、洼吕村、洼吴村、沟铺村、前王村、后王村、史庄村、付庄村、孟庄村、周窑村、张圈村、崔庄村、柴古良、范屯村、郜庄村、尤庄村、姚庄村、刘表村、朱庄村、徐庄村、蒋拱村、王士良、东边村、无名树、孙龙村、庞庄村、冯庄村、大悟寺、五道李、侯庄村、边东村、前郭村、后郭村、司庄村、中心村</t>
  </si>
  <si>
    <t>曹洼</t>
  </si>
  <si>
    <t>段庄村、达观李、大张村、杨保村、尹庄村、崔庄村、石西村、石东村、堤上郭、上村马、上村王、上村孙、上村卢、刘岳村、丝瓜张、上村唐、上村陈、前李村、曹一村、曹二村、曹三村、曹四村、后李村、郑庄村、岳庄村、景庄村、丁庄村、前孙村、赵伟村、赵庄村、李尚学、郭庄村、后孙村、纪庄村、杨桥村、马库吏、香坊村、楼子铺、前洼村、冯庄村、后洼村</t>
  </si>
  <si>
    <t>宋门</t>
  </si>
  <si>
    <t>李茂什、管庄村、小马场、西宋门、香坊王、尤庄村、梨园村、高庄村、老贾村、东宋门、李湛村、沙王村、中陈村、后陈村、前陈村、孙庄村、小封村、刘桐村、王亮村、张邦架、闯齐村、军王、小第八、大第八、大兴村、刘池村、六一村、六二村、六三村、六四村、小李村、王温村、簸箕刘、第五村、罗一村、罗二村、罗三村、罗四村、李思梦、后刘村、辛镇店、陶庄村、罗辛村</t>
  </si>
  <si>
    <t>安陵</t>
  </si>
  <si>
    <t>范庄村、马家圈、徐口村、东何村、西何村、赵庄村、安陵村、苏场村、王场村、李庄村、小齐村、祁寺村、姜堂村、王楼村、吕寨村、刘阁村、莫场村、大寨村、朱寨村、温寨村、洪寨村、口上王、卜庵村、丁门村、胡圈村、北董村、纪庄村、芝麻王、谢庄村、杨楼村、崔庄村、东张村、西张村、窑场店、于场村、南董村、张皋村、姜阁村、水一村、水二村、水三村、水四村、佛一村、佛二村、孟洼村、邢洼村、丁洼村、张辛村、李皋茹、孟举村、北魏村、张庄村、弋庄村、佛三村、王坊村、万粮侯、东牛村、中牛村、西牛村、小洼村、三庙陈、高庄村、南魏村、蔡庄村、端拱村、崔庄村、三教堂、双刘店</t>
  </si>
  <si>
    <t>城区</t>
  </si>
  <si>
    <t>南街村、北街村、西街村、东街村、小第九、田庄村、王庄村、立辛村、祁东村、前戚村、后戚村、邓庄村、双庙卢、扁担刘、林庄村、焦庄村、杜辛村、张端村、徐羊皮、宋庄村、小齐村、马司城、张粗腿、杨文正、祁西村、宋家院、大第九、小辛村、第四村、大辛村、孙家园</t>
  </si>
  <si>
    <t>献县</t>
  </si>
  <si>
    <t>乐寿220千伏变电站</t>
  </si>
  <si>
    <t>商林乡</t>
  </si>
  <si>
    <t>商一、商二、商三、商四、祁家庄、后瓦钟、前瓦钟、柳椽、礼村、库家庄、位家庄、李家庄、水牛店、黄百户、南漳河、北漳河、南宗、北宗、岔道、垒头、大南邵、小南邵</t>
  </si>
  <si>
    <t>段村镇</t>
  </si>
  <si>
    <t>东段村、西段村、小河、张柳、西高庄、南留钵、北留钵、东留路、西留路、崔塔、野场、彭村、尧上、柳杭、代村、南一、南二、南三</t>
  </si>
  <si>
    <t>陌南镇</t>
  </si>
  <si>
    <t>陌南、李谢、前南旺、后南旺、孔中旺、刘中旺、秦中旺、王三疃、豆三疃、杏元、策城庙、四合一、四合二、四合三、四合四、张村、西李村、黄水、旧北峰、团堤、新北峰、龙驹、泥马头、山秋、孝举、贾刘店、方周、杜王郝、杨佟庄、孔庄、蔡庄、位庄、宋房子</t>
  </si>
  <si>
    <t>临河乡</t>
  </si>
  <si>
    <t>路庄、张支根、东三角、陈三角、李三角、赵三角、冉三角、西镇上、东镇上、南镇上、富庄、尹堡寨、李疃、临河、石疃、梁庄、西尹官、东尹官、横头</t>
  </si>
  <si>
    <t>乐寿镇</t>
  </si>
  <si>
    <t>东街、西街、南街、北街、南关、南唐庄、西关、西李庄、尤屯、周庄、北张庄、卢场、三里庄、二孟庄、五里铺、东翟庄、大陈庄、大张庄、留付庄、小陈庄、高庄、白楼、小楼、东唐庄、卢楼、吕庄、高码头、东武庄、油坊、刘庄、东李庄、韩庄、大道卢庄、侯庄、西武庄、牛坟、砖瓦窑、西翟庄、丁庄、杨庄、东高坦、张高坦、西高坦、北冯庄、耿庄、谷庄、白庄、关庄、塔西、塔东、北紫塔、冯村铺、下淀、藏桥、七里冢、田庄、八里庄、北齐庄、大梅庄、小梅庄、北马庄、梅庄洼农场</t>
  </si>
  <si>
    <t>张村乡</t>
  </si>
  <si>
    <t>南张、北张、前尹庄、后尹庄、文大夫、万家寨、陈庄、小八里庄、桥头、大八里庄、王庄、古今庄、贾庄、大章、权寺一、权寺二、权寺三、永合、河堤</t>
  </si>
  <si>
    <t>小平王乡</t>
  </si>
  <si>
    <t>东贾庄桥、西贾庄桥、文都村、双村、西王庄、杜陵花、齐庄、抛军哨、冯庄、祝庄、前小平王、后小平王、西刘庄、参军镇、元昌楼</t>
  </si>
  <si>
    <t>南河头乡</t>
  </si>
  <si>
    <t>南河头、南韩庄、谭庄、南刘庄、郭尖庄、于庄、曹庄、东方屯、中方屯、西方屯、马庄、东丁楼、中丁楼、丁楼北、丁楼西、抛庄、东樊屯、南单桥、北单桥、胡屯、范庄、东单桥、郑唐庄、南邱、史庄、石槽张庄、北邱、白营西</t>
  </si>
  <si>
    <t>河城街镇</t>
  </si>
  <si>
    <t>河城街、位村、杨园、郝村、小过、倪村、寨子、流海码头、郑圈、周官屯、东阁上、西阁上、小屯、东八册屯、西八册屯、陈坟、东贾庄、九张、前沿、后沿、王友村、小万村、大万村、赵林庵、黑风张、大孙庄、东孙庄、东赵庄、吴洼、辛立屯、南王庄、北位、冉庄河、马庄河、小赵庄、南城、沈东城、孙东城、刘东城、薛村、王贡士、伊庄、梭庄、张坊、陵上寺、尹召、南杨庄、东吕庄、北孙庄、北王庄、陈圈、孟圈</t>
  </si>
  <si>
    <t>大陈庄、东禅房、西禅房、龙化、陈辛庄、郭辛庄、刘辛庄、雷庄、凌庄、前孙庄、后孙庄、双岭、虎赵庄、南田庄、大王庄、许能屯、小王庄、瓦吉庄、马铺、大陈庄西、七里墩、小流屯、小漳、牛辛庄、大过西、大过东、聂庄、尤口、李口、南三堤口、北三堤口、南郭庄、南鲁庄、赵庄、大杨庄、小杨庄、苗庄、南李庄、随庄、老周庄子、白营东</t>
  </si>
  <si>
    <t>善桥220千伏变电站</t>
  </si>
  <si>
    <t>大邵寺、西城北、东屯、李虎一、张花、杜科、南城、蔡西、西城南、杨家村、樊家庄、彭村、西屯、西蔡、徐召、李虎二、小邵寺、蔡东、赵义楼、榆林</t>
  </si>
  <si>
    <t>本斋乡</t>
  </si>
  <si>
    <t>本斋东、本斋西、沙洼、小汪、前营、中营、后营、邓庄、孟各庄、坡城、黄芦铺</t>
  </si>
  <si>
    <t>十五级</t>
  </si>
  <si>
    <t>张大马、孙大马、边马、北后庄、十五级、大董庄、小董庄、北韩庄、北刘庄、八章、东付庄、西韦庄、尹店一、尹店二、尹店三、小营、东韦庄、东杨庄、西杨庄</t>
  </si>
  <si>
    <t>韩村、前屯、后屯、南张白、北张白、西村、小留住屯、北高庄、东韩庄、前南宫、后南宫、北南宫、东大屯、中大屯、西大屯、东留村、东护持寺、西护持寺、曹辛庄、后张祥、中张祥、前张祥、郭马坊、毕马坊、王马坊、赵马坊、孔马坊、大村、侯陵屯、回马营、东村、刘官庄、赵官庄、田官庄、前郭屯、后郭屯、前道院、后道院、乔里村、张里村、陈里村、宗里村、闫庄子、四辛庄、孔束州、魏束州、邵束州</t>
  </si>
  <si>
    <t>大郭庄、张淹村、古里庄、东郭庄、霍庄、李庄、东高庄、东双坦、西双坦、尹屯、刘套庄、王尧京、陈尧京、杨庄子、东孔庄、野马、田庄、钟尧京、宋尧京、杨尧京、孔尧京</t>
  </si>
  <si>
    <t>淮镇</t>
  </si>
  <si>
    <t>南街、东洋村、西洋村、东刘庄、东后庄、董庄、东街、西街、北街、中街、尚元子、安庄、罗庄、李口、前厂、后厂、孙庄、于庄、前丁、后丁、桑元屯、杨家洼、李家洼、郭家洼、百姓庄、北洋村、圈头、马兰、东南村、西南村、后南村</t>
  </si>
  <si>
    <t>高官乡</t>
  </si>
  <si>
    <t>大许村、徐村、前孟村、后孟村、西高官、陈高官、柳高官、齐高官、郝高官、蒋高官、徐留高、南韩村、支家坞、唐庄子、刘庄子、卢屯、崔尚庄、李尚庄、刘尚庄、郭尚庄、学礼村</t>
  </si>
  <si>
    <t>垒头乡</t>
  </si>
  <si>
    <t>苑垒头、高垒头、东古庄头、西古庄头、小辛庄、店子、东抛庄、东张定、西张定、小庄、沿村、张庄、毕垒头、刘垒头、沈于村、刘于村、王于村、毛于村、黄于村、李庄、横上、落平城</t>
  </si>
  <si>
    <t>盐山县</t>
  </si>
  <si>
    <t>边务220千伏变电站</t>
  </si>
  <si>
    <t>盐山镇</t>
  </si>
  <si>
    <t>东南角居委会、西南角居委会、东北角居委会、西北角居委会、南隅、中隅、东隅、西隅、贾张、穆庄、宋牛、姜牛、韩牛、贾牛、杨牛、董牛、马牛、韩桥、白庄、高庄、翟庄、辛庄、段庄、范庄、崔庄、吴庄、祁庄、曾庄、陈薛、谢园、西三里庄、东三里庄、西孙庄、东孙庄、杨红庙、刘红庙、姜红庙、三皇庙、西赵庄、东赵庄、大刘庄、小刘庄、大李庄、小李庄、东门外、西门外、南门外、北杨庄、南杨庄、小宋庄、大王铺、大韩庄、小韩庄、张相庄、前王庄、后王庄、小王庄、小刘牛、大刘牛、伊刘庄、西刘庄、后刘庄、刁家庙。</t>
  </si>
  <si>
    <t>边务镇</t>
  </si>
  <si>
    <t>窦边务、张边务、周边务、杨边务、大边务、小边务、霍边务、高边务、东王庄、黄店子、黄龙潭、小龙潭、高龙潭、杨龙潭、张龙潭、吕龙潭、大张马、小张马、大南马、小南马、郝庄子、玉皇庙、黄井子、李郭庄、邵郭庄、魏郭庄、前胡同、小吴庄子、大吴庄子、窦武庄子、李肖庄子、李芳庄子、冉庄、老庄、星马、刁马、高马、西楼、杨庄、薛沃。</t>
  </si>
  <si>
    <t>常庄镇</t>
  </si>
  <si>
    <t>常庄、小王、汤家、崔家、蔡家、中阎、前阎、后阎、田庄、付孙、前庵、后庵、马贩、小马、反刘、小周、东孙、毛集、陈营、张营、大卢、李士道、三官庙、王梅家、火龙店、刘春奎</t>
  </si>
  <si>
    <t>望树镇</t>
  </si>
  <si>
    <t>望树、于化、魏庄、小韩、后店、前店、毕庄、后褚、前褚、于庵、南韩、曲庄、大丰、宋庄、于庄、付李、西小王庄、东杨家铺、西杨家铺、李家铺、志门韩、马家坊、韩才风、刘家铺、叶茂李、李振隆。</t>
  </si>
  <si>
    <t>庆云镇</t>
  </si>
  <si>
    <t>东城里、西城里、于环珍、孙八里、豆八里、蔡八里、赵家里、后簸箕、前簸箕、玉皇崔、小李家、大马家、刘心卓、黑牛王、王母庙、城西胡、四合、杜家、马家、陈家、徐家、贾家、石家、冯家、李八、大杨、小杨、前堂、后堂、范堂、油坊、后木、中木、东木、西木、东关、西关、北尹、中秦、前秦、小秦、白庙、王信、小宋、左尔庄一、左尔庄二、左尔庄三。</t>
  </si>
  <si>
    <t>小营乡</t>
  </si>
  <si>
    <t>曾小营、李小营、孟小营、张西台、刘友张、故城赵、许庄子、刘仁庄、大傅庄、前陈小营、后陈小营、西杨小营、中杨小营、东杨小营、东和乐庄、西和乐庄、刘武庄子、韩将军庄、望姑娘庄、王木庄子、李连庄子、大左、小左、小丰、彭庄、梁庄、北卢。</t>
  </si>
  <si>
    <t>杨集镇</t>
  </si>
  <si>
    <t>杨集、小郝、大郝、南台、崔庄、刘庄、杨庄、耿家、杨家、东广、西广、前刁、东忠、西忠、邸楼、后孟、刘家、新风桥、茄子刘、海子王、碱场赵、张效家、大麻湾、胡麻湾、石麻湾、刘巡堂、百尺杆、东托家、西托家、小马家、王打狼、东小王庄。</t>
  </si>
  <si>
    <t>小庄镇</t>
  </si>
  <si>
    <t>前徐小庄、东徐小庄、前孙吉科、小杨庄、东璋壁、西璋壁、王长堤、李长堤、柳长堤、黄道刘、和里高、冯家洼、丁吉科、采吉科、张吉科、南刘庄、段家庄、仉小庄、吴小庄、孙小庄、五家阁、大吕宅、前孙、北良、东村、中村、西村、北村、赵庄、李窑、许道、后宋、南场、尚宅、西宋。</t>
  </si>
  <si>
    <t>韩集镇</t>
  </si>
  <si>
    <t>前韩、后韩、纸坊、菜园、邢庄、大李、薛堂、郑庄、季庄、周窑庄、小李、曹庄、侯庄、宝庄、高营、许庄、王槐、张窑、高窑、席园、郑桥、张店、胡庄、南马庄、李连家、莲花魏、菠菜魏、卢少刚、刘洪宇、大高家、王古宅、年宣王、西刘集、东刘集、二郎堂、张益吾、李化斗、小赵家、大赵家、小彭庄、小高家、李振环、李振宇、李分乾、乔家庙、西小王、王复娥、张效家。</t>
  </si>
  <si>
    <t>圣佛镇</t>
  </si>
  <si>
    <t>东圣佛、西圣佛、王窑厂、傅窑厂、西窑厂、东窑厂、刘窑厂、祝南良、焦南良、王南良、赵南良、前大商、后大商、西小李、门家坊、杨甫寨、东田寨、西田寨、后田寨、兴隆淀、沙泊张、虎皮马、朱庄、王宅、冯庄、王庄、高庄、佛庄、叶庄、艾庄、贯庄、朱院、前庞、后庞、沙窝、西李、官张、高院、曹宅、卸楼、赵宅。</t>
  </si>
  <si>
    <t>千童镇</t>
  </si>
  <si>
    <t>东街、南街、西街、北街、黄庄、前韩、后韩、小韩、耿庵、杨庄、蒋园、党河、刘宅、东荣、西荣、中荣、定戈史庄、定戈刘庄、南孙庄、李梦肥、小吕宅、小河刘、马园子、刘武家、南陈庄、西南院、马杯家、王朴家、十寨子。</t>
  </si>
  <si>
    <t>孟店乡</t>
  </si>
  <si>
    <t>孟店、卢庄、西孙、孙金、坊子、姜庄、袁庄、常金、孟庄、宫庄、霍庄、贾金、乔庄、阎庄、王金、高庄、东崔凡家、西崔凡家、西小卢家、东小卢家、西张辛庄、张帽圈、刘帽圈、杨帽圈、流洼寨、西魏庄、前辛庄、东大辛、西大辛、李辛庄、张仁庄、双堂镇。</t>
  </si>
  <si>
    <t>沧州已出现返送县（区）的数量</t>
  </si>
  <si>
    <t>沧州返送站</t>
  </si>
  <si>
    <t>衡水各区县220千伏变电站新能源可开放容量及供电范围一览表</t>
  </si>
  <si>
    <t>已接入分布式光伏容量</t>
  </si>
  <si>
    <t>截至三季度在途工单容量</t>
  </si>
  <si>
    <t>截至四季度在途工单容量</t>
  </si>
  <si>
    <t>四季度当季新增分布式光伏</t>
  </si>
  <si>
    <t>已接入分布式光伏</t>
  </si>
  <si>
    <t>二季度可开放容量</t>
  </si>
  <si>
    <t>桃城区</t>
  </si>
  <si>
    <t>衡水220千伏变电站</t>
  </si>
  <si>
    <t>市区、麻森乡</t>
  </si>
  <si>
    <t>安夏寨、安辛庄、班曹店、北二、北夏村、北一、北张村、北周村、陈伍营、大刘庄、大麻森、大夏寨、大辛庄、大张庄、道东辛庄、道西辛庄、东辛庄、东张庄、耿村、勾里王、管庄、韩麻森、何庄、河沿辛庄、后谢漳、后野营、花园村、焦麻森、焦伍营、李村、罗村、孟村、南谢漳、彭村、前辛庄、渠伍营、、商业街、十二王、寺前王、苏善彰、孙口、孙伍营、孙西营、孙庄、王店、、王夏寨、王辛庄、王庄、姚夏寨、由店、张店、张堡、张夏寨、赵伍营、赵夏寨、支麻森、、中刘庄、中野营、周西营、祖夏寨、李善彰、大葛村、大城、许庄、前邢、中邢、曹庄、东卫、西卫、张庄石辛、西葛、东邢、东葛、留仲、王庄、梁庄、东庄、速流、索水口、顺河庄、邓庄、、小区、欧庄、田庄、彭庄、南苏、周言、胡庄、北苏、周通、张驼、艾驼、武庄、王驼、孙驼</t>
  </si>
  <si>
    <t>彭杜220千伏变电站</t>
  </si>
  <si>
    <t>市区、彭杜乡</t>
  </si>
  <si>
    <t>赵辛、陈辛、西张、半壁店、仲景、马庄、祝革、张辛、小侯、南赵、范庄、北田、马田、刘田、刘台、张田、宋田、李田、秦田、徐田、五开、韩赵、大赵、王许庄、善官、西三、大胡、高张、赵胡、祝革店、高胡、南王庄、吴杜、候店、肖庄、枣园、李开、新立、康辛、康洼、彭杜</t>
  </si>
  <si>
    <t>前铺220千伏变电站</t>
  </si>
  <si>
    <t>赵圈镇、河沿镇</t>
  </si>
  <si>
    <t>代空、李空、三岔口、西康、辛集、张空、种庄东也、耿庄、贡圈、金庄、孙庄、西也、杨庄、曹圈、高圈、后铺、胡村、胡堂、前铺、东杨、后王、李店、马庄、齐庙、前王、苏村、西杨、高村、耿李、赵村、支村、东齐、辛集北、大田、后田、社直、张圈、赵圈、大林、东护、冯村、郭黄、桥头、西林、岳贡桥、张林、北郎、东郎、卢元、路口王、骑河王、西郎、新于唐、徐庄、东康、崔庄、李庄、绳头、段村、前韩、巨鹿、大刘、闫庄、南律、北律、陈村、贾庄、后韩、李村、道口、邵庄、河沿、侯庄、种高、焦高、刘高、北增、河北增、新立、小刘、南增、焦汪、白空、北两、南两、代庄、陈张高、西里、西汪、国庄、王庄、堤口、英庄、位庄、韩庄、冯庄、张庄、前孙、后孙、郭埝、北沼、南沼、旧城、河东李、三杜、大杜、刘庄、常庄、王渡口、前路、后路、谈庄</t>
  </si>
  <si>
    <t>顺河220千伏变电站</t>
  </si>
  <si>
    <t>清凉店镇</t>
  </si>
  <si>
    <t>清凉店街、白屯、大白庄、刘村、鲍贤兰、北良村、北团村、蔡徐村、蔡周村、陈康疃、崔乡村、堤圈、东点军、东良寨、东沙窝、东徐、东张庄、东正村、樊庄、戈徐村、郭圆村、郝连阁村、郝周村、后查结、后陈、后豆屯、后枣、后周村、贾康疃、靳庄、李店村、李屯村、李贤兰村、李周村、李子乡村、刘连阁村、刘疃村、刘屯、刘庄、孟周村、孟周开发区、南白村、南良村、南团村、南张庄、庞徐村、齐村、前查结、前陈村、前豆屯村、前连阁村、前屯村、前枣杭、清开发、清凉店村、沙河村、史屯村、孙河村、孙屯村、孙庄、甜水井村、王连阁村、王贤兰、王周村、王庄村、西查结、西点军村、西沙村、西小里村、西张孟村、西正村、徐周村、闫周村、闫子乡村、尧头村、尹庄村、于寺村、袁陈村、张屯村、赵周村、赵子乡村、甄庄村、中豆屯、中小里村、中正村</t>
  </si>
  <si>
    <t>苏正220千伏变电站</t>
  </si>
  <si>
    <t>冀州</t>
  </si>
  <si>
    <t>杨村220千伏变电站</t>
  </si>
  <si>
    <t>冀州镇</t>
  </si>
  <si>
    <t>迎宾大街、建设大街、兴华大街、金鸡大街、和平路、信度路、冀新路、滨湖路、李寨、大齐、宋寨、杨孔五、边庄、崔坦、陈寨、崔寨、柳寨、十里、方庄、小漳、东元头、黄庄、汤村、西元头、小齐、彭村、大罗、新庄、小罗、伏庄、焦杨、、西沙村、杨庄村、北金、黄沙、杜沙、大张村、辉庄、小张庄、大吴、白庄村、、马厂、小吴、邸庄、八里、王庄村、岳良、前店、殷庄、何庄、郭庄、双庙、酒杨、北八里、张家庄、后赵、三铺村、孙郑李村、前赵、顺民、刘埝、前冢、冯家庄、臧冢、后冢村、四铺、北岳家庄、西关、胡庄村、大刘村、南岳庄、三里村、、杨孔五村、张桃、李桃、张家宜子、褚庄、漳下、北关、二铺、双冢、胡刘、中刘村、石家庄、周胡家庄、前堤圈、后堤圈、西刘家庄、常庄村、南韩村</t>
  </si>
  <si>
    <t>魏屯镇</t>
  </si>
  <si>
    <t>李口、王口、魏屯、于庄、郝刘、贺村、岳庄、赵屯、齐屯、陆村、西町、东町、时庄、东明、西明、常宜子、王宜子、邢宜子、魏宜子、韩庄、杜庄、赵庄、吕庄、李村、常庄、刘庄、小庄、孙宜子、曹村、邢村</t>
  </si>
  <si>
    <t>南午村镇</t>
  </si>
  <si>
    <t>中丰、前丰、后瓦、前庄、大瓦、前瓦、小瓦、邢庄、南齐、新兴、寺前、李瓦、黄瓦、王瓦、马瓦、刘瓦、张庄、东古头、西古头、燕庄、范庄村、前辛、后辛、太平、东南角、西南角、西北角、东北角、周庄、国庄、举人庄、寺上、孟岭、纸坊头、后车营、刘庄村、东孟、西孟、位村、田村、谷王神、花园、北齐、余庄、郜屯、张吕、吴吕、赵三、白漳、军寨、大伯舍、崔伯舍、于伯舍、王伯舍、赵伯舍</t>
  </si>
  <si>
    <t>北漳淮乡</t>
  </si>
  <si>
    <t>北冯管、北内漳、里阁、北漳淮、南黄庄、解村、景庄、孔村、南冯管、南内漳、、南榆林、南漳淮、田庄村、西高、西南王、南小寨、肖庄、南杨庄、中冯管</t>
  </si>
  <si>
    <t>褚宜220千伏变电站</t>
  </si>
  <si>
    <t>小寨乡</t>
  </si>
  <si>
    <t>北安、北褚宜、北大方、北良、北尉迟、北小魏、北岳、北照、崔庄、大魏、大寨、东南庄、东王、东兴、东庄、扶柳城、后庄、寇杜、垒头、良心庄、刘杜、南安、南方、南良、南尉迟、南小位、南岳、皮村、前照、宋牛、孙杜、西南庄、西岳、小寨、谢庄、辛庄村、窑洼、宜津、张庄村、庄子头</t>
  </si>
  <si>
    <t>西王镇</t>
  </si>
  <si>
    <t>巨先庄、桥北店、杜庄村、前韩、五分村、西王村、埝口村、军建村、北张、柏芽、东吕津、水泊张、高田、高庄、耿庄、南贾、北贾、南枣、北枣、西吕津、西罗、东罗、逍遥、吉会台、西王乡直</t>
  </si>
  <si>
    <t>枣园村、增家庄、中安店村、袁庄村、杨洞村、薛曹村、小屯村、西马村、西郭村、西安店、吴曹村、孙庄村、师段村、阮庄村、前庄村、前新村、前庙村、前郭村、前关村、彭庄村、南午召村、南边庄村、芦庄村、李张村、寇家庄村、孔邓村、、后新村、后庙村、后郭村、后关村、韩村、谷曹村、东姚村、东马村、东郭村、、东高村、东安店村、大姚村、程周村、、北午召村、北黄庄、北曹村、百户村、安兴村</t>
  </si>
  <si>
    <t>官道李镇</t>
  </si>
  <si>
    <t>羡庄、程庄、白庄、路庄、黄村、田庄、南口、陈庄、范庄、圭庄、王道口、孟张、大张、西沙、孟王、南刘、东沙、呼道口、杨庄、会尚、北刘、会刘、马庄、官道李、镇直、冯庄、漫水洼、南尚、蒋庄、流河、庞庄、衡一、衡二、衡四、衡三、盐厂、付庄</t>
  </si>
  <si>
    <t>码头李镇</t>
  </si>
  <si>
    <t>北仓、北顾、北小庄、泊南、沧头、崔寨村、东羡、付官、韩马庄、后薛、李后院、刘户辛、罗庄、码头李、码头王、庙上、南仓、南大庄、南顾城、前薛、邵村、顺民村、宋庄村、王明、吴家庄、伍佰口、西方、西羡、西小寨、烟雾、闫寨、宗佐</t>
  </si>
  <si>
    <t>徐庄乡</t>
  </si>
  <si>
    <t>徐庄、冯庄村、狄庄、夏庄、南褚宜、四寨子、张庄、陈庄村、王庄、西李、董庄、东千、松篱、宋庄、西豆、大豆、淄村、杨寨、大漳、东午、野庄头、辛庄、榆林、西午、堤王</t>
  </si>
  <si>
    <t>枣强</t>
  </si>
  <si>
    <t>苏村220千伏变电站</t>
  </si>
  <si>
    <r>
      <rPr>
        <sz val="10.5"/>
        <color theme="1"/>
        <rFont val="宋体"/>
        <charset val="134"/>
      </rPr>
      <t>东小营</t>
    </r>
    <r>
      <rPr>
        <sz val="10.5"/>
        <color theme="1"/>
        <rFont val="宋体"/>
        <charset val="134"/>
      </rPr>
      <t>、</t>
    </r>
    <r>
      <rPr>
        <sz val="10.5"/>
        <color theme="1"/>
        <rFont val="宋体"/>
        <charset val="134"/>
      </rPr>
      <t>十八行</t>
    </r>
    <r>
      <rPr>
        <sz val="10.5"/>
        <color theme="1"/>
        <rFont val="宋体"/>
        <charset val="134"/>
      </rPr>
      <t>、</t>
    </r>
    <r>
      <rPr>
        <sz val="10.5"/>
        <color theme="1"/>
        <rFont val="宋体"/>
        <charset val="134"/>
      </rPr>
      <t>老小营</t>
    </r>
    <r>
      <rPr>
        <sz val="10.5"/>
        <color theme="1"/>
        <rFont val="宋体"/>
        <charset val="134"/>
      </rPr>
      <t>、</t>
    </r>
    <r>
      <rPr>
        <sz val="10.5"/>
        <color theme="1"/>
        <rFont val="宋体"/>
        <charset val="134"/>
      </rPr>
      <t>孙庄</t>
    </r>
    <r>
      <rPr>
        <sz val="10.5"/>
        <color theme="1"/>
        <rFont val="宋体"/>
        <charset val="134"/>
      </rPr>
      <t>、</t>
    </r>
    <r>
      <rPr>
        <sz val="10.5"/>
        <color theme="1"/>
        <rFont val="宋体"/>
        <charset val="134"/>
      </rPr>
      <t>西小营</t>
    </r>
    <r>
      <rPr>
        <sz val="10.5"/>
        <color theme="1"/>
        <rFont val="宋体"/>
        <charset val="134"/>
      </rPr>
      <t>、</t>
    </r>
    <r>
      <rPr>
        <sz val="10.5"/>
        <color theme="1"/>
        <rFont val="宋体"/>
        <charset val="134"/>
      </rPr>
      <t>吴寺</t>
    </r>
    <r>
      <rPr>
        <sz val="10.5"/>
        <color theme="1"/>
        <rFont val="宋体"/>
        <charset val="134"/>
      </rPr>
      <t>、</t>
    </r>
    <r>
      <rPr>
        <sz val="10.5"/>
        <color theme="1"/>
        <rFont val="宋体"/>
        <charset val="134"/>
      </rPr>
      <t>李寺</t>
    </r>
    <r>
      <rPr>
        <sz val="10.5"/>
        <color theme="1"/>
        <rFont val="宋体"/>
        <charset val="134"/>
      </rPr>
      <t>、</t>
    </r>
    <r>
      <rPr>
        <sz val="10.5"/>
        <color theme="1"/>
        <rFont val="宋体"/>
        <charset val="134"/>
      </rPr>
      <t>李花</t>
    </r>
    <r>
      <rPr>
        <sz val="10.5"/>
        <color theme="1"/>
        <rFont val="宋体"/>
        <charset val="134"/>
      </rPr>
      <t>、</t>
    </r>
    <r>
      <rPr>
        <sz val="10.5"/>
        <color theme="1"/>
        <rFont val="宋体"/>
        <charset val="134"/>
      </rPr>
      <t>东花</t>
    </r>
    <r>
      <rPr>
        <sz val="10.5"/>
        <color theme="1"/>
        <rFont val="宋体"/>
        <charset val="134"/>
      </rPr>
      <t>、</t>
    </r>
    <r>
      <rPr>
        <sz val="10.5"/>
        <color theme="1"/>
        <rFont val="宋体"/>
        <charset val="134"/>
      </rPr>
      <t>前艾</t>
    </r>
    <r>
      <rPr>
        <sz val="10.5"/>
        <color theme="1"/>
        <rFont val="宋体"/>
        <charset val="134"/>
      </rPr>
      <t>、</t>
    </r>
    <r>
      <rPr>
        <sz val="10.5"/>
        <color theme="1"/>
        <rFont val="宋体"/>
        <charset val="134"/>
      </rPr>
      <t>后艾</t>
    </r>
    <r>
      <rPr>
        <sz val="10.5"/>
        <color theme="1"/>
        <rFont val="宋体"/>
        <charset val="134"/>
      </rPr>
      <t>、</t>
    </r>
    <r>
      <rPr>
        <sz val="10.5"/>
        <color theme="1"/>
        <rFont val="宋体"/>
        <charset val="134"/>
      </rPr>
      <t>黄庄</t>
    </r>
    <r>
      <rPr>
        <sz val="10.5"/>
        <color theme="1"/>
        <rFont val="宋体"/>
        <charset val="134"/>
      </rPr>
      <t>、</t>
    </r>
    <r>
      <rPr>
        <sz val="10.5"/>
        <color theme="1"/>
        <rFont val="宋体"/>
        <charset val="134"/>
      </rPr>
      <t>韩庄</t>
    </r>
    <r>
      <rPr>
        <sz val="10.5"/>
        <color theme="1"/>
        <rFont val="宋体"/>
        <charset val="134"/>
      </rPr>
      <t>、</t>
    </r>
    <r>
      <rPr>
        <sz val="10.5"/>
        <color theme="1"/>
        <rFont val="宋体"/>
        <charset val="134"/>
      </rPr>
      <t>代营</t>
    </r>
    <r>
      <rPr>
        <sz val="10.5"/>
        <color theme="1"/>
        <rFont val="宋体"/>
        <charset val="134"/>
      </rPr>
      <t>、</t>
    </r>
    <r>
      <rPr>
        <sz val="10.5"/>
        <color theme="1"/>
        <rFont val="宋体"/>
        <charset val="134"/>
      </rPr>
      <t>普屯</t>
    </r>
    <r>
      <rPr>
        <sz val="10.5"/>
        <color theme="1"/>
        <rFont val="宋体"/>
        <charset val="134"/>
      </rPr>
      <t>、</t>
    </r>
    <r>
      <rPr>
        <sz val="10.5"/>
        <color theme="1"/>
        <rFont val="宋体"/>
        <charset val="134"/>
      </rPr>
      <t>九龙</t>
    </r>
    <r>
      <rPr>
        <sz val="10.5"/>
        <color theme="1"/>
        <rFont val="宋体"/>
        <charset val="134"/>
      </rPr>
      <t>、</t>
    </r>
    <r>
      <rPr>
        <sz val="10.5"/>
        <color theme="1"/>
        <rFont val="宋体"/>
        <charset val="134"/>
      </rPr>
      <t>前马</t>
    </r>
    <r>
      <rPr>
        <sz val="10.5"/>
        <color theme="1"/>
        <rFont val="宋体"/>
        <charset val="134"/>
      </rPr>
      <t>、</t>
    </r>
    <r>
      <rPr>
        <sz val="10.5"/>
        <color theme="1"/>
        <rFont val="宋体"/>
        <charset val="134"/>
      </rPr>
      <t>后马</t>
    </r>
    <r>
      <rPr>
        <sz val="10.5"/>
        <color theme="1"/>
        <rFont val="宋体"/>
        <charset val="134"/>
      </rPr>
      <t>、</t>
    </r>
    <r>
      <rPr>
        <sz val="10.5"/>
        <color theme="1"/>
        <rFont val="宋体"/>
        <charset val="134"/>
      </rPr>
      <t>姚庄</t>
    </r>
    <r>
      <rPr>
        <sz val="10.5"/>
        <color theme="1"/>
        <rFont val="宋体"/>
        <charset val="134"/>
      </rPr>
      <t>、</t>
    </r>
    <r>
      <rPr>
        <sz val="10.5"/>
        <color theme="1"/>
        <rFont val="宋体"/>
        <charset val="134"/>
      </rPr>
      <t>陈庄</t>
    </r>
    <r>
      <rPr>
        <sz val="10.5"/>
        <color theme="1"/>
        <rFont val="宋体"/>
        <charset val="134"/>
      </rPr>
      <t>、</t>
    </r>
    <r>
      <rPr>
        <sz val="10.5"/>
        <color theme="1"/>
        <rFont val="宋体"/>
        <charset val="134"/>
      </rPr>
      <t>陡河</t>
    </r>
    <r>
      <rPr>
        <sz val="10.5"/>
        <color theme="1"/>
        <rFont val="宋体"/>
        <charset val="134"/>
      </rPr>
      <t>、</t>
    </r>
    <r>
      <rPr>
        <sz val="10.5"/>
        <color theme="1"/>
        <rFont val="宋体"/>
        <charset val="134"/>
      </rPr>
      <t>袁庄</t>
    </r>
    <r>
      <rPr>
        <sz val="10.5"/>
        <color theme="1"/>
        <rFont val="宋体"/>
        <charset val="134"/>
      </rPr>
      <t>、</t>
    </r>
    <r>
      <rPr>
        <sz val="10.5"/>
        <color theme="1"/>
        <rFont val="宋体"/>
        <charset val="134"/>
      </rPr>
      <t>冯庄</t>
    </r>
    <r>
      <rPr>
        <sz val="10.5"/>
        <color theme="1"/>
        <rFont val="宋体"/>
        <charset val="134"/>
      </rPr>
      <t>、</t>
    </r>
    <r>
      <rPr>
        <sz val="10.5"/>
        <color theme="1"/>
        <rFont val="宋体"/>
        <charset val="134"/>
      </rPr>
      <t>顾庄</t>
    </r>
    <r>
      <rPr>
        <sz val="10.5"/>
        <color theme="1"/>
        <rFont val="宋体"/>
        <charset val="134"/>
      </rPr>
      <t>、</t>
    </r>
    <r>
      <rPr>
        <sz val="10.5"/>
        <color theme="1"/>
        <rFont val="宋体"/>
        <charset val="134"/>
      </rPr>
      <t>黄路</t>
    </r>
    <r>
      <rPr>
        <sz val="10.5"/>
        <color theme="1"/>
        <rFont val="宋体"/>
        <charset val="134"/>
      </rPr>
      <t>、</t>
    </r>
    <r>
      <rPr>
        <sz val="10.5"/>
        <color theme="1"/>
        <rFont val="宋体"/>
        <charset val="134"/>
      </rPr>
      <t xml:space="preserve"> 鹿屯</t>
    </r>
    <r>
      <rPr>
        <sz val="10.5"/>
        <color theme="1"/>
        <rFont val="宋体"/>
        <charset val="134"/>
      </rPr>
      <t>、</t>
    </r>
    <r>
      <rPr>
        <sz val="10.5"/>
        <color theme="1"/>
        <rFont val="宋体"/>
        <charset val="134"/>
      </rPr>
      <t>老管营</t>
    </r>
    <r>
      <rPr>
        <sz val="10.5"/>
        <color theme="1"/>
        <rFont val="宋体"/>
        <charset val="134"/>
      </rPr>
      <t>、</t>
    </r>
    <r>
      <rPr>
        <sz val="10.5"/>
        <color theme="1"/>
        <rFont val="宋体"/>
        <charset val="134"/>
      </rPr>
      <t>刘儒林</t>
    </r>
    <r>
      <rPr>
        <sz val="10.5"/>
        <color theme="1"/>
        <rFont val="宋体"/>
        <charset val="134"/>
      </rPr>
      <t>、</t>
    </r>
    <r>
      <rPr>
        <sz val="10.5"/>
        <color theme="1"/>
        <rFont val="宋体"/>
        <charset val="134"/>
      </rPr>
      <t>王儒林</t>
    </r>
    <r>
      <rPr>
        <sz val="10.5"/>
        <color theme="1"/>
        <rFont val="宋体"/>
        <charset val="134"/>
      </rPr>
      <t>、</t>
    </r>
    <r>
      <rPr>
        <sz val="10.5"/>
        <color theme="1"/>
        <rFont val="宋体"/>
        <charset val="134"/>
      </rPr>
      <t>郑庄</t>
    </r>
    <r>
      <rPr>
        <sz val="10.5"/>
        <color theme="1"/>
        <rFont val="宋体"/>
        <charset val="134"/>
      </rPr>
      <t>、</t>
    </r>
    <r>
      <rPr>
        <sz val="10.5"/>
        <color theme="1"/>
        <rFont val="宋体"/>
        <charset val="134"/>
      </rPr>
      <t>开发区</t>
    </r>
    <r>
      <rPr>
        <sz val="10.5"/>
        <color theme="1"/>
        <rFont val="宋体"/>
        <charset val="134"/>
      </rPr>
      <t>、</t>
    </r>
    <r>
      <rPr>
        <sz val="10.5"/>
        <color theme="1"/>
        <rFont val="宋体"/>
        <charset val="134"/>
      </rPr>
      <t>未村</t>
    </r>
    <r>
      <rPr>
        <sz val="10.5"/>
        <color theme="1"/>
        <rFont val="宋体"/>
        <charset val="134"/>
      </rPr>
      <t>、</t>
    </r>
    <r>
      <rPr>
        <sz val="10.5"/>
        <color theme="1"/>
        <rFont val="宋体"/>
        <charset val="134"/>
      </rPr>
      <t>高庄</t>
    </r>
    <r>
      <rPr>
        <sz val="10.5"/>
        <color theme="1"/>
        <rFont val="宋体"/>
        <charset val="134"/>
      </rPr>
      <t>、</t>
    </r>
    <r>
      <rPr>
        <sz val="10.5"/>
        <color theme="1"/>
        <rFont val="宋体"/>
        <charset val="134"/>
      </rPr>
      <t>郭庄</t>
    </r>
    <r>
      <rPr>
        <sz val="10.5"/>
        <color theme="1"/>
        <rFont val="宋体"/>
        <charset val="134"/>
      </rPr>
      <t>、</t>
    </r>
    <r>
      <rPr>
        <sz val="10.5"/>
        <color theme="1"/>
        <rFont val="宋体"/>
        <charset val="134"/>
      </rPr>
      <t>东石村</t>
    </r>
    <r>
      <rPr>
        <sz val="10.5"/>
        <color theme="1"/>
        <rFont val="宋体"/>
        <charset val="134"/>
      </rPr>
      <t>、</t>
    </r>
    <r>
      <rPr>
        <sz val="10.5"/>
        <color theme="1"/>
        <rFont val="宋体"/>
        <charset val="134"/>
      </rPr>
      <t>西刘庄</t>
    </r>
    <r>
      <rPr>
        <sz val="10.5"/>
        <color theme="1"/>
        <rFont val="宋体"/>
        <charset val="134"/>
      </rPr>
      <t>、</t>
    </r>
    <r>
      <rPr>
        <sz val="10.5"/>
        <color theme="1"/>
        <rFont val="宋体"/>
        <charset val="134"/>
      </rPr>
      <t>南石村</t>
    </r>
    <r>
      <rPr>
        <sz val="10.5"/>
        <color theme="1"/>
        <rFont val="宋体"/>
        <charset val="134"/>
      </rPr>
      <t>、</t>
    </r>
    <r>
      <rPr>
        <sz val="10.5"/>
        <color theme="1"/>
        <rFont val="宋体"/>
        <charset val="134"/>
      </rPr>
      <t>李故</t>
    </r>
    <r>
      <rPr>
        <sz val="10.5"/>
        <color theme="1"/>
        <rFont val="宋体"/>
        <charset val="134"/>
      </rPr>
      <t>、</t>
    </r>
    <r>
      <rPr>
        <sz val="10.5"/>
        <color theme="1"/>
        <rFont val="宋体"/>
        <charset val="134"/>
      </rPr>
      <t>郑故</t>
    </r>
    <r>
      <rPr>
        <sz val="10.5"/>
        <color theme="1"/>
        <rFont val="宋体"/>
        <charset val="134"/>
      </rPr>
      <t>、</t>
    </r>
    <r>
      <rPr>
        <sz val="10.5"/>
        <color theme="1"/>
        <rFont val="宋体"/>
        <charset val="134"/>
      </rPr>
      <t>西石村</t>
    </r>
    <r>
      <rPr>
        <sz val="10.5"/>
        <color theme="1"/>
        <rFont val="宋体"/>
        <charset val="134"/>
      </rPr>
      <t>、</t>
    </r>
    <r>
      <rPr>
        <sz val="10.5"/>
        <color theme="1"/>
        <rFont val="宋体"/>
        <charset val="134"/>
      </rPr>
      <t>张儒林</t>
    </r>
    <r>
      <rPr>
        <sz val="10.5"/>
        <color theme="1"/>
        <rFont val="宋体"/>
        <charset val="134"/>
      </rPr>
      <t>、</t>
    </r>
    <r>
      <rPr>
        <sz val="10.5"/>
        <color theme="1"/>
        <rFont val="宋体"/>
        <charset val="134"/>
      </rPr>
      <t>北石村</t>
    </r>
    <r>
      <rPr>
        <sz val="10.5"/>
        <color theme="1"/>
        <rFont val="宋体"/>
        <charset val="134"/>
      </rPr>
      <t>、</t>
    </r>
    <r>
      <rPr>
        <sz val="10.5"/>
        <color theme="1"/>
        <rFont val="宋体"/>
        <charset val="134"/>
      </rPr>
      <t>社直</t>
    </r>
    <r>
      <rPr>
        <sz val="10.5"/>
        <color theme="1"/>
        <rFont val="宋体"/>
        <charset val="134"/>
      </rPr>
      <t>、</t>
    </r>
    <r>
      <rPr>
        <sz val="10.5"/>
        <color theme="1"/>
        <rFont val="宋体"/>
        <charset val="134"/>
      </rPr>
      <t>魏故</t>
    </r>
    <r>
      <rPr>
        <sz val="10.5"/>
        <color theme="1"/>
        <rFont val="宋体"/>
        <charset val="134"/>
      </rPr>
      <t>、</t>
    </r>
    <r>
      <rPr>
        <sz val="10.5"/>
        <color theme="1"/>
        <rFont val="宋体"/>
        <charset val="134"/>
      </rPr>
      <t>天地林</t>
    </r>
    <r>
      <rPr>
        <sz val="10.5"/>
        <color theme="1"/>
        <rFont val="宋体"/>
        <charset val="134"/>
      </rPr>
      <t>、</t>
    </r>
    <r>
      <rPr>
        <sz val="10.5"/>
        <color theme="1"/>
        <rFont val="宋体"/>
        <charset val="134"/>
      </rPr>
      <t>前油故</t>
    </r>
    <r>
      <rPr>
        <sz val="10.5"/>
        <color theme="1"/>
        <rFont val="宋体"/>
        <charset val="134"/>
      </rPr>
      <t>、</t>
    </r>
    <r>
      <rPr>
        <sz val="10.5"/>
        <color theme="1"/>
        <rFont val="宋体"/>
        <charset val="134"/>
      </rPr>
      <t>闫油</t>
    </r>
    <r>
      <rPr>
        <sz val="10.5"/>
        <color theme="1"/>
        <rFont val="宋体"/>
        <charset val="134"/>
      </rPr>
      <t>、</t>
    </r>
    <r>
      <rPr>
        <sz val="10.5"/>
        <color theme="1"/>
        <rFont val="宋体"/>
        <charset val="134"/>
      </rPr>
      <t>沙土顶</t>
    </r>
    <r>
      <rPr>
        <sz val="10.5"/>
        <color theme="1"/>
        <rFont val="宋体"/>
        <charset val="134"/>
      </rPr>
      <t>、</t>
    </r>
    <r>
      <rPr>
        <sz val="10.5"/>
        <color theme="1"/>
        <rFont val="宋体"/>
        <charset val="134"/>
      </rPr>
      <t>王庄</t>
    </r>
    <r>
      <rPr>
        <sz val="10.5"/>
        <color theme="1"/>
        <rFont val="宋体"/>
        <charset val="134"/>
      </rPr>
      <t>、</t>
    </r>
    <r>
      <rPr>
        <sz val="10.5"/>
        <color theme="1"/>
        <rFont val="宋体"/>
        <charset val="134"/>
      </rPr>
      <t>巩庄</t>
    </r>
    <r>
      <rPr>
        <sz val="10.5"/>
        <color theme="1"/>
        <rFont val="宋体"/>
        <charset val="134"/>
      </rPr>
      <t>、</t>
    </r>
    <r>
      <rPr>
        <sz val="10.5"/>
        <color theme="1"/>
        <rFont val="宋体"/>
        <charset val="134"/>
      </rPr>
      <t>姚油故</t>
    </r>
    <r>
      <rPr>
        <sz val="10.5"/>
        <color theme="1"/>
        <rFont val="宋体"/>
        <charset val="134"/>
      </rPr>
      <t>、</t>
    </r>
    <r>
      <rPr>
        <sz val="10.5"/>
        <color theme="1"/>
        <rFont val="宋体"/>
        <charset val="134"/>
      </rPr>
      <t>芍药</t>
    </r>
    <r>
      <rPr>
        <sz val="10.5"/>
        <color theme="1"/>
        <rFont val="宋体"/>
        <charset val="134"/>
      </rPr>
      <t>、</t>
    </r>
    <r>
      <rPr>
        <sz val="10.5"/>
        <color theme="1"/>
        <rFont val="宋体"/>
        <charset val="134"/>
      </rPr>
      <t>前金子</t>
    </r>
    <r>
      <rPr>
        <sz val="10.5"/>
        <color theme="1"/>
        <rFont val="宋体"/>
        <charset val="134"/>
      </rPr>
      <t>、</t>
    </r>
    <r>
      <rPr>
        <sz val="10.5"/>
        <color theme="1"/>
        <rFont val="宋体"/>
        <charset val="134"/>
      </rPr>
      <t>小郑庄</t>
    </r>
    <r>
      <rPr>
        <sz val="10.5"/>
        <color theme="1"/>
        <rFont val="宋体"/>
        <charset val="134"/>
      </rPr>
      <t>、</t>
    </r>
    <r>
      <rPr>
        <sz val="10.5"/>
        <color theme="1"/>
        <rFont val="宋体"/>
        <charset val="134"/>
      </rPr>
      <t>北白塔</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杨白塔</t>
    </r>
    <r>
      <rPr>
        <sz val="10.5"/>
        <color theme="1"/>
        <rFont val="宋体"/>
        <charset val="134"/>
      </rPr>
      <t>、</t>
    </r>
    <r>
      <rPr>
        <sz val="10.5"/>
        <color theme="1"/>
        <rFont val="宋体"/>
        <charset val="134"/>
      </rPr>
      <t>西崔浒</t>
    </r>
    <r>
      <rPr>
        <sz val="10.5"/>
        <color theme="1"/>
        <rFont val="宋体"/>
        <charset val="134"/>
      </rPr>
      <t>、</t>
    </r>
    <r>
      <rPr>
        <sz val="10.5"/>
        <color theme="1"/>
        <rFont val="宋体"/>
        <charset val="134"/>
      </rPr>
      <t>乔麦庄</t>
    </r>
    <r>
      <rPr>
        <sz val="10.5"/>
        <color theme="1"/>
        <rFont val="宋体"/>
        <charset val="134"/>
      </rPr>
      <t>、</t>
    </r>
    <r>
      <rPr>
        <sz val="10.5"/>
        <color theme="1"/>
        <rFont val="宋体"/>
        <charset val="134"/>
      </rPr>
      <t>杨庄</t>
    </r>
    <r>
      <rPr>
        <sz val="10.5"/>
        <color theme="1"/>
        <rFont val="宋体"/>
        <charset val="134"/>
      </rPr>
      <t>、</t>
    </r>
    <r>
      <rPr>
        <sz val="10.5"/>
        <color theme="1"/>
        <rFont val="宋体"/>
        <charset val="134"/>
      </rPr>
      <t>后油故</t>
    </r>
    <r>
      <rPr>
        <sz val="10.5"/>
        <color theme="1"/>
        <rFont val="宋体"/>
        <charset val="134"/>
      </rPr>
      <t>、</t>
    </r>
    <r>
      <rPr>
        <sz val="10.5"/>
        <color theme="1"/>
        <rFont val="宋体"/>
        <charset val="134"/>
      </rPr>
      <t>东油故</t>
    </r>
    <r>
      <rPr>
        <sz val="10.5"/>
        <color theme="1"/>
        <rFont val="宋体"/>
        <charset val="134"/>
      </rPr>
      <t>、</t>
    </r>
    <r>
      <rPr>
        <sz val="10.5"/>
        <color theme="1"/>
        <rFont val="宋体"/>
        <charset val="134"/>
      </rPr>
      <t>刘庄</t>
    </r>
    <r>
      <rPr>
        <sz val="10.5"/>
        <color theme="1"/>
        <rFont val="宋体"/>
        <charset val="134"/>
      </rPr>
      <t>、</t>
    </r>
    <r>
      <rPr>
        <sz val="10.5"/>
        <color theme="1"/>
        <rFont val="宋体"/>
        <charset val="134"/>
      </rPr>
      <t>许庄</t>
    </r>
    <r>
      <rPr>
        <sz val="10.5"/>
        <color theme="1"/>
        <rFont val="宋体"/>
        <charset val="134"/>
      </rPr>
      <t>、</t>
    </r>
    <r>
      <rPr>
        <sz val="10.5"/>
        <color theme="1"/>
        <rFont val="宋体"/>
        <charset val="134"/>
      </rPr>
      <t>后金子</t>
    </r>
    <r>
      <rPr>
        <sz val="10.5"/>
        <color theme="1"/>
        <rFont val="宋体"/>
        <charset val="134"/>
      </rPr>
      <t>、</t>
    </r>
    <r>
      <rPr>
        <sz val="10.5"/>
        <color theme="1"/>
        <rFont val="宋体"/>
        <charset val="134"/>
      </rPr>
      <t>王崔浒</t>
    </r>
    <r>
      <rPr>
        <sz val="10.5"/>
        <color theme="1"/>
        <rFont val="宋体"/>
        <charset val="134"/>
      </rPr>
      <t>、</t>
    </r>
    <r>
      <rPr>
        <sz val="10.5"/>
        <color theme="1"/>
        <rFont val="宋体"/>
        <charset val="134"/>
      </rPr>
      <t>东崔浒</t>
    </r>
    <r>
      <rPr>
        <sz val="10.5"/>
        <color theme="1"/>
        <rFont val="宋体"/>
        <charset val="134"/>
      </rPr>
      <t>、</t>
    </r>
    <r>
      <rPr>
        <sz val="10.5"/>
        <color theme="1"/>
        <rFont val="宋体"/>
        <charset val="134"/>
      </rPr>
      <t>北崔浒</t>
    </r>
    <r>
      <rPr>
        <sz val="10.5"/>
        <color theme="1"/>
        <rFont val="宋体"/>
        <charset val="134"/>
      </rPr>
      <t>、</t>
    </r>
    <r>
      <rPr>
        <sz val="10.5"/>
        <color theme="1"/>
        <rFont val="宋体"/>
        <charset val="134"/>
      </rPr>
      <t>大郑庄</t>
    </r>
    <r>
      <rPr>
        <sz val="10.5"/>
        <color theme="1"/>
        <rFont val="宋体"/>
        <charset val="134"/>
      </rPr>
      <t>、</t>
    </r>
    <r>
      <rPr>
        <sz val="10.5"/>
        <color theme="1"/>
        <rFont val="宋体"/>
        <charset val="134"/>
      </rPr>
      <t>李崔浒</t>
    </r>
    <r>
      <rPr>
        <sz val="10.5"/>
        <color theme="1"/>
        <rFont val="宋体"/>
        <charset val="134"/>
      </rPr>
      <t>、</t>
    </r>
    <r>
      <rPr>
        <sz val="10.5"/>
        <color theme="1"/>
        <rFont val="宋体"/>
        <charset val="134"/>
      </rPr>
      <t>东张米</t>
    </r>
    <r>
      <rPr>
        <sz val="10.5"/>
        <color theme="1"/>
        <rFont val="宋体"/>
        <charset val="134"/>
      </rPr>
      <t>、</t>
    </r>
    <r>
      <rPr>
        <sz val="10.5"/>
        <color theme="1"/>
        <rFont val="宋体"/>
        <charset val="134"/>
      </rPr>
      <t>李付庄</t>
    </r>
    <r>
      <rPr>
        <sz val="10.5"/>
        <color theme="1"/>
        <rFont val="宋体"/>
        <charset val="134"/>
      </rPr>
      <t>、</t>
    </r>
    <r>
      <rPr>
        <sz val="10.5"/>
        <color theme="1"/>
        <rFont val="宋体"/>
        <charset val="134"/>
      </rPr>
      <t>焦村</t>
    </r>
    <r>
      <rPr>
        <sz val="10.5"/>
        <color theme="1"/>
        <rFont val="宋体"/>
        <charset val="134"/>
      </rPr>
      <t>、</t>
    </r>
    <r>
      <rPr>
        <sz val="10.5"/>
        <color theme="1"/>
        <rFont val="宋体"/>
        <charset val="134"/>
      </rPr>
      <t>西张米</t>
    </r>
    <r>
      <rPr>
        <sz val="10.5"/>
        <color theme="1"/>
        <rFont val="宋体"/>
        <charset val="134"/>
      </rPr>
      <t>、</t>
    </r>
    <r>
      <rPr>
        <sz val="10.5"/>
        <color theme="1"/>
        <rFont val="宋体"/>
        <charset val="134"/>
      </rPr>
      <t>西杨庄</t>
    </r>
    <r>
      <rPr>
        <sz val="10.5"/>
        <color theme="1"/>
        <rFont val="宋体"/>
        <charset val="134"/>
      </rPr>
      <t>、</t>
    </r>
    <r>
      <rPr>
        <sz val="10.5"/>
        <color theme="1"/>
        <rFont val="宋体"/>
        <charset val="134"/>
      </rPr>
      <t>岳圈</t>
    </r>
    <r>
      <rPr>
        <sz val="10.5"/>
        <color theme="1"/>
        <rFont val="宋体"/>
        <charset val="134"/>
      </rPr>
      <t>、</t>
    </r>
    <r>
      <rPr>
        <sz val="10.5"/>
        <color theme="1"/>
        <rFont val="宋体"/>
        <charset val="134"/>
      </rPr>
      <t>范堤</t>
    </r>
    <r>
      <rPr>
        <sz val="10.5"/>
        <color theme="1"/>
        <rFont val="宋体"/>
        <charset val="134"/>
      </rPr>
      <t>、</t>
    </r>
    <r>
      <rPr>
        <sz val="10.5"/>
        <color theme="1"/>
        <rFont val="宋体"/>
        <charset val="134"/>
      </rPr>
      <t>冯村</t>
    </r>
    <r>
      <rPr>
        <sz val="10.5"/>
        <color theme="1"/>
        <rFont val="宋体"/>
        <charset val="134"/>
      </rPr>
      <t>、</t>
    </r>
    <r>
      <rPr>
        <sz val="10.5"/>
        <color theme="1"/>
        <rFont val="宋体"/>
        <charset val="134"/>
      </rPr>
      <t>石家庄</t>
    </r>
    <r>
      <rPr>
        <sz val="10.5"/>
        <color theme="1"/>
        <rFont val="宋体"/>
        <charset val="134"/>
      </rPr>
      <t>、</t>
    </r>
    <r>
      <rPr>
        <sz val="10.5"/>
        <color theme="1"/>
        <rFont val="宋体"/>
        <charset val="134"/>
      </rPr>
      <t>孙王滩</t>
    </r>
    <r>
      <rPr>
        <sz val="10.5"/>
        <color theme="1"/>
        <rFont val="宋体"/>
        <charset val="134"/>
      </rPr>
      <t>、</t>
    </r>
    <r>
      <rPr>
        <sz val="10.5"/>
        <color theme="1"/>
        <rFont val="宋体"/>
        <charset val="134"/>
      </rPr>
      <t>朱王滩</t>
    </r>
    <r>
      <rPr>
        <sz val="10.5"/>
        <color theme="1"/>
        <rFont val="宋体"/>
        <charset val="134"/>
      </rPr>
      <t>、</t>
    </r>
    <r>
      <rPr>
        <sz val="10.5"/>
        <color theme="1"/>
        <rFont val="宋体"/>
        <charset val="134"/>
      </rPr>
      <t>冀王滩</t>
    </r>
    <r>
      <rPr>
        <sz val="10.5"/>
        <color theme="1"/>
        <rFont val="宋体"/>
        <charset val="134"/>
      </rPr>
      <t>、</t>
    </r>
    <r>
      <rPr>
        <sz val="10.5"/>
        <color theme="1"/>
        <rFont val="宋体"/>
        <charset val="134"/>
      </rPr>
      <t>邢王滩</t>
    </r>
    <r>
      <rPr>
        <sz val="10.5"/>
        <color theme="1"/>
        <rFont val="宋体"/>
        <charset val="134"/>
      </rPr>
      <t>、</t>
    </r>
    <r>
      <rPr>
        <sz val="10.5"/>
        <color theme="1"/>
        <rFont val="宋体"/>
        <charset val="134"/>
      </rPr>
      <t>赵王滩</t>
    </r>
    <r>
      <rPr>
        <sz val="10.5"/>
        <color theme="1"/>
        <rFont val="宋体"/>
        <charset val="134"/>
      </rPr>
      <t>、</t>
    </r>
    <r>
      <rPr>
        <sz val="10.5"/>
        <color theme="1"/>
        <rFont val="宋体"/>
        <charset val="134"/>
      </rPr>
      <t>石佛头</t>
    </r>
    <r>
      <rPr>
        <sz val="10.5"/>
        <color theme="1"/>
        <rFont val="宋体"/>
        <charset val="134"/>
      </rPr>
      <t>、</t>
    </r>
    <r>
      <rPr>
        <sz val="10.5"/>
        <color theme="1"/>
        <rFont val="宋体"/>
        <charset val="134"/>
      </rPr>
      <t>时槐</t>
    </r>
    <r>
      <rPr>
        <sz val="10.5"/>
        <color theme="1"/>
        <rFont val="宋体"/>
        <charset val="134"/>
      </rPr>
      <t>、</t>
    </r>
    <r>
      <rPr>
        <sz val="10.5"/>
        <color theme="1"/>
        <rFont val="宋体"/>
        <charset val="134"/>
      </rPr>
      <t>封花里</t>
    </r>
  </si>
  <si>
    <r>
      <rPr>
        <sz val="11"/>
        <color rgb="FF000000"/>
        <rFont val="宋体"/>
        <charset val="134"/>
      </rPr>
      <t>恩察</t>
    </r>
    <r>
      <rPr>
        <sz val="11"/>
        <color rgb="FF000000"/>
        <rFont val="宋体"/>
        <charset val="134"/>
      </rPr>
      <t>镇</t>
    </r>
  </si>
  <si>
    <t>尤洼、杨黄洼、吴庄、齐杨兴、徐王堂、王庄、王洼、孙雅科、冯杨兴、闫堂、恩察村、杜雅科、新区、艾雅科、王尧、关屯、郭堂、李雅科、东庄、代尧、于屯、后七吉、马坊、东七吉、西七吉、北大屯</t>
  </si>
  <si>
    <t>加会镇</t>
  </si>
  <si>
    <t>庞水堤、徐水堤、江庄、大张、危平楼、刘平楼、朱平楼、东张、徐平楼、刘加会、马田村、闫加会、赵加会、张加会、户加会、小召、岳庄、前十七、后十七、营头</t>
  </si>
  <si>
    <t>马屯镇</t>
  </si>
  <si>
    <t>孟八龙、曹八龙、王家八龙、西臣赞、大有、军屯、西子结、仝庄、崔庄、桑庄、李八龙、东臣赞、北臣赞、常河、山岔、东子结、吉科、东文口、西文口、南文口、前子龙、东子龙、西子龙、南流常、西良党、东良党、前三花园、后四花园、后青花、前青花、沈村、回村、客市、史屯、北流常、安邢、北仓、单仓、东太村、东张村、付仓、付前、高邢、郭庄、何邢、涧里、李邢、刘仓村、马太、马屯村、马庄、梅章村、西太、西张、张仓村、张庄</t>
  </si>
  <si>
    <t>唐林乡</t>
  </si>
  <si>
    <t>绳毛庄村、任毛庄村、周毛庄村、张毛庄村、王吉利村、夏吉利村、冀吉利村、南吉利村、魏庄村、东徘徊村、西徘徊村、林吉利村 、杨庄村、前王寿村、后王寿村、仓房口村、南张庄、唐林村、横头、楚村、倘村、董庄、塔上、前南、后南、大卜罗、吴庄、王进伯、李进伯、朴庄、邵府</t>
  </si>
  <si>
    <t>王常乡</t>
  </si>
  <si>
    <t>王花园村、张花园村、闫花园村、李庄村、李林村、崔庄村、王庄村、北张庄村、前王常村、后王常村、东王常村、西王常村、菜园村、仉毛庄村、桥毛庄村、仝站村、张站村、刘站村、前旧县村、后旧县村、李孔头、刘孔头、大吕木、陈吕木、郭吕木、刘吕木、东裴庄、东江官、西江官、南江官、刘庄、孙庄、杨庄、马郎、花雨、霍庄、西裴庄、李寺、赵林、臣赞</t>
  </si>
  <si>
    <t>王均乡</t>
  </si>
  <si>
    <t>大王均村、刘庄、东王均、焦庄、赵大市、闫大市、商大市、文登、李迁庄、文登庄、刘进伯、曹庄、夏庄、边村、宋庄、苏庄、大师友、前师友、前大市、后大市、刘大市、同进、安门村、庄科村、前陈村、后陈村、苏谷村、郑庄村、东故县村、西故县村、仉庄村、徐庄村、于胜屯村、李庄村</t>
  </si>
  <si>
    <t>肖张镇</t>
  </si>
  <si>
    <t>程杨、东坊、东赵、后河、景村、梁坊、刘坊、前河、屈坊、西坊、西赵、肖张、辛庄</t>
  </si>
  <si>
    <t>新屯镇</t>
  </si>
  <si>
    <t>蔡屯村、东里祥村、刘庄、万吕卷、王吕卷、朱吕卷、荣吕卷、马庄、东黄甫、西黄甫、郑屯、胡辛庄、寨子、红升、东岳庄、西岳庄、军屯、娄东、娄西、史里祥、宋里祥、老里祥、刘里祥、朱里祥、焦里祥、宫杨兴、杨庄、金吕卷、西水堤、韩水堤、解庄、赵庄、张吕卷、常水堤、刘水堤、朱屯、贺屯、双庙、闫村、孙村、谭村、苗村、张村、东王庄、小堤、恩录、西王庄、孔村、井村、南店、许新屯、许庄、南宫庄、尤辛庄、尤园、夏屯、王新屯、宋新屯</t>
  </si>
  <si>
    <t>张秀屯镇</t>
  </si>
  <si>
    <t>包庄村、北崔村、北卷子村、程玉屯村、东车营村、北刘村、东尧头村、何江村、后李村、候仲村、贾庄村、靳江村、李江村、刘江村、刘路村、柳庄村、罗庄村、东留村、后边村、后崔村、后东村、冀庄村、居庄村、庙前李村、南卷子村、南刘村、前边村、前车营村、前崔村、前东村、前李村、任留庄村、商江村、屯河头村、瓦莲蓬村、王里张村、王杨兴村、西果村 、西刘村、西留村、西杨兴村、西尧头村、辛庄村、杨庄村、尹村、宅庄村、张秀屯村、张秀屯乡值、张庄村、赵庄村、赵子谏村、镇江口村、曹庄村、官庄村、庙东村、何杨兴村</t>
  </si>
  <si>
    <t>枣强镇</t>
  </si>
  <si>
    <r>
      <rPr>
        <sz val="10.5"/>
        <color theme="1"/>
        <rFont val="宋体"/>
        <charset val="134"/>
      </rPr>
      <t>富强路、胜利路、建设路、和平路、东环路、裕华街、人民街、新华街、平原街、中华街、打车杨、胡仁屯、门庄、七里营、三小寨、烧盆屯、苏庄、徐小寨、杨苏、北大屯、北店、程屯、黑马、任留庄、王屯、武杨官、徐杨官、闫杨官、袁杨官、赵屯、刘后、刘前、陆辛庄、邱庄、寺宅城、杨宅城、边王、李武、前王、西马、西张、许杨庄、杨谷庄、东司、东小李、康马、刘宅城、潘庄、申屯、王宅城、西司、白庄、范庄、姚庄、东马庄、王洼、张屯明、新村、左武、陈杨庄、三里营、豆庄、七里营、曹滕村、崔村铺村、老官里村、史庄村、寺上村、王滕村、西滕村、东畔村、东滕村、河头村、马均寨村、五里铺村、马庄村、西畔村、阴庄村、张庄村（</t>
    </r>
    <r>
      <rPr>
        <sz val="10.5"/>
        <color theme="1"/>
        <rFont val="Calibri"/>
        <charset val="134"/>
      </rPr>
      <t>566</t>
    </r>
    <r>
      <rPr>
        <sz val="10.5"/>
        <color theme="1"/>
        <rFont val="宋体"/>
        <charset val="134"/>
      </rPr>
      <t>）、东郭村、葛庄村、芦王坊村、宋王坊村、宅城村、赵王坊村、大王村、寇庄村、刘郝村、南郭村、前王村、荣郝村、仝庄村、张郝村、张庄村（</t>
    </r>
    <r>
      <rPr>
        <sz val="10.5"/>
        <color theme="1"/>
        <rFont val="Calibri"/>
        <charset val="134"/>
      </rPr>
      <t>568</t>
    </r>
    <r>
      <rPr>
        <sz val="10.5"/>
        <color theme="1"/>
        <rFont val="宋体"/>
        <charset val="134"/>
      </rPr>
      <t>）、大金村、大罗庄村、大雨淋村、付雨淋村、梁屯村、杨雨淋村、八里庄、白庄、北李庄、北王庄、胡庄、陈太湖、大桃园、店东张、丁柳、杜烟、范柳、阁王、桂太湖、郭柳、韩太湖、郝庄、洪武、江冯、刘庄、卢武、马厂、马村、毛园、孟屯、孟庄、彭杨、三街、孙枣、太平庄、王李、西关、西青花、小桃园、小屯、邢枣、徐庄、烟王、尧上、赵武、周村</t>
    </r>
  </si>
  <si>
    <t>武邑</t>
  </si>
  <si>
    <t>金寺220千伏变电站</t>
  </si>
  <si>
    <t>武邑镇</t>
  </si>
  <si>
    <r>
      <rPr>
        <sz val="10.5"/>
        <color theme="1"/>
        <rFont val="宋体"/>
        <charset val="134"/>
      </rPr>
      <t>富强街、腾达大街、东昌街、新华街、学苑街、窦后大街、</t>
    </r>
    <r>
      <rPr>
        <sz val="10.5"/>
        <color theme="1"/>
        <rFont val="Calibri"/>
        <charset val="134"/>
      </rPr>
      <t>106</t>
    </r>
    <r>
      <rPr>
        <sz val="10.5"/>
        <color theme="1"/>
        <rFont val="宋体"/>
        <charset val="134"/>
      </rPr>
      <t>国道、东风路、建设路、宏达路、宁武路、河钢路、北关、北街、东关、东街、南关、南街、西关、西街、太平庄、北袁庄、曹村、粘庄、蔡庄、李庄、东八里、西八里、闫武庄、东里场、朱庄、西里场、思寨、祥村、刚村、新庄、杨庄、大刘庄、崔庄、刘村、侯庄、北龙口、岳庄、前主布、王河、王龙口、刘庄、安代张、姚佐、吴代张、烧屯、李代张、尹代张、后张桥、前张桥、西张桥、后焦洼、前寨子、孙庄、西官庄、东官庄、西老庄、史戈庄、杜王只平、后寨子、田只平、陈只平、解庄、桃花、付庄、李庄、石庄、南云齐、左庄、苏家庄、邢云齐、北云齐、黄吕村、曹庄村、韩王村、大王庄、大里台村、颉王村、吕村、仲角、小里台、北大王、后丁、西沙、张庄、东庄、前焦洼、四里屯、苏大王、邱高寺院、尹寺院、五里屯、中焦洼村、南大王、金寺院、小郭村、小王庄、南袁庄、王小王村、大郭、陈小王、前丁庄、白石村、欢龙庄、刘广庄、北小王、吕庄村</t>
    </r>
  </si>
  <si>
    <t>审坡镇</t>
  </si>
  <si>
    <t>审坡街、邓庄、杜村、刘村、前泊庄、东沙、姚庄、苗村、杨寨、李屯、小李庄、武寺、大里官、杨里、肖村、东里、马圈、中小兴、前小兴、后小兴、黑林、吴沙、徐沙、酉屯、王屯、孙屯、董屯、蒋屯、苗小庄村、南王政、北王政、前苏国、后苏国、大屯、西桑村、北庄头、大也王、孟也王、季也王、后泊庄、西观津、前观津、东观津、青冢、东桑村、前堂、后堂、孙寨、赵屯、张小庄、李小庄、大兴、南只平、孙未屯、西审坡、花元、赵寺院、高庄、贾寺院、宋寺院、陈寺院、赵村</t>
  </si>
  <si>
    <t>赵桥镇</t>
  </si>
  <si>
    <r>
      <rPr>
        <sz val="10.5"/>
        <color theme="1"/>
        <rFont val="宋体"/>
        <charset val="134"/>
      </rPr>
      <t>赵桥街、白吕义、白马庄、毕相城、岔河、大刘、大赵、东怀由、东袁、冯牛、高庄科、河西务、王贺蒙、后怀甫、后南场、</t>
    </r>
    <r>
      <rPr>
        <sz val="10.5"/>
        <color theme="1"/>
        <rFont val="宋体"/>
        <charset val="134"/>
      </rPr>
      <t>前</t>
    </r>
    <r>
      <rPr>
        <sz val="10.5"/>
        <color theme="1"/>
        <rFont val="宋体"/>
        <charset val="134"/>
      </rPr>
      <t>怀甫、夹河、金蒙村、李公村、李吕音、良家务、刘辛庄、楼堤、罗庄、骆泊庄、骆吕音、骆牛、马塔房、前公村、前南场、乔村、沈庄、宋蒙、王吕义、吴吕音、西怀由、西辛庄、西袁、西赵、西赵桥、相城街、陈元、大陈元、小刘、杨吕音、杨庄、姚小寨、袁庄、张公村、张蒙、赵西、赵中、赵东、周张庄、东五更、二十里铺、后五更、李戈庄、前五更、王牛、魏塔房、西五更、袁牛、张戈庄、西龙口、后主布</t>
    </r>
  </si>
  <si>
    <t>韩庄镇</t>
  </si>
  <si>
    <t>韩庄、黄村、宋村、贾史、石王、许村、南郭、刘村、于屯、北郭、马台、王泊庄、东香亭、张史、李泊庄、虎赵、郭石、前河、贾门、康庄、李吕池、前光、田吕池、西李村、杨吕池、张村、红旗、前进、后河、王吕池、魏庄、鲍新庄、丁王、姬村、吴村、黄相、张牛、郝村、张泊庄、姚村、西香亭、田村、范村、陈相村、东李村、芮相村、鲍新村、东粉张、东辛庄、前将台、西粉张、邢桥、后将台</t>
  </si>
  <si>
    <t>桥头镇</t>
  </si>
  <si>
    <t>肖桥头、王桥头、吴桥头、楚桥头、东孟桥头、西孟桥头、大白塔、东青林、东逍遥、东辛庄、后刘、赵董村、姜白塔、李桥头、刘桥头、刘庄、南青林、戚白塔、光明村、西青林、西逍遥、北口头、北青林、东戈庄、东刘贯、南口头、前刘、西戈庄、西刘贯、小西庄、新营</t>
  </si>
  <si>
    <t>圈头乡</t>
  </si>
  <si>
    <t>圈头街、柳家庄、石家庄、史油坊、史河沿、北翰林、前翰林、南翰林、石家湾、崔口、谢村、大王村、小王村、孙翰林、东翰林、河北王、高李张、刘村、苗村、陈家湾、曹角、葛庄、侯庄、胡村、唐家湾、小区、前肖、后肖、前高、后高、任角、侯角、朱洼、国庄、封王、高务、魏务、李务、曲洼、王洼、小河、大郭庄、小郭庄、李村、何村、肖坑、大国村、对口、田口、小国村</t>
  </si>
  <si>
    <t>龙店乡</t>
  </si>
  <si>
    <t>龙店、孙薛、西乔、何村、闫庄、牛村、薛庄、码头、黄口、马庙、高薛、韩村、董庄、魏薛、孙村、李王孝、崔村、东王孝、后王曹、刘庄、胡林、后尚、前尚、西王孝、小刘庄、中王孝、小王庄、程庄、大口、大王庄、东乔、河西口、李口、卢口、前王曹、史村、王薛、王枣园、武村、小国村、小口、张村、朱庄、庄窝、刘墩、大祝村、小祝村、东里村、张庄、梅河、西里村、陈屯</t>
  </si>
  <si>
    <t>大紫塔乡</t>
  </si>
  <si>
    <t>大紫塔村、小紫塔、靳紫塔、房紫塔、安驼村、北石村、陈孟、大张北雀、东桑生、东王孟、东小里村、东张孟、谷村、韩孟、后侓寨、后孝兴、马屯、孟孟、南石村、前侓寨、前顺子、前孝兴、宋北雀、桃花、王屯、西桑生、西石村、西王孟、西张北雀、小孔村、徐孟、闫庄、杨北雀、张顺子、赵北雀、郑庄、周顺子</t>
  </si>
  <si>
    <t>工业新区苏正办事处（武邑）</t>
  </si>
  <si>
    <r>
      <rPr>
        <sz val="10.5"/>
        <color theme="1"/>
        <rFont val="宋体"/>
        <charset val="134"/>
      </rPr>
      <t>蓝天大街、威武大街、冀衡路、东华大街、衡井路、苏正</t>
    </r>
    <r>
      <rPr>
        <sz val="10.5"/>
        <color theme="1"/>
        <rFont val="宋体"/>
        <charset val="134"/>
      </rPr>
      <t>、</t>
    </r>
    <r>
      <rPr>
        <sz val="10.5"/>
        <color theme="1"/>
        <rFont val="宋体"/>
        <charset val="134"/>
      </rPr>
      <t>前郝村</t>
    </r>
    <r>
      <rPr>
        <sz val="10.5"/>
        <color theme="1"/>
        <rFont val="宋体"/>
        <charset val="134"/>
      </rPr>
      <t>、</t>
    </r>
    <r>
      <rPr>
        <sz val="10.5"/>
        <color theme="1"/>
        <rFont val="宋体"/>
        <charset val="134"/>
      </rPr>
      <t>西张庄</t>
    </r>
    <r>
      <rPr>
        <sz val="10.5"/>
        <color theme="1"/>
        <rFont val="宋体"/>
        <charset val="134"/>
      </rPr>
      <t>、</t>
    </r>
    <r>
      <rPr>
        <sz val="10.5"/>
        <color theme="1"/>
        <rFont val="宋体"/>
        <charset val="134"/>
      </rPr>
      <t>太古刘</t>
    </r>
    <r>
      <rPr>
        <sz val="10.5"/>
        <color theme="1"/>
        <rFont val="宋体"/>
        <charset val="134"/>
      </rPr>
      <t>、</t>
    </r>
    <r>
      <rPr>
        <sz val="10.5"/>
        <color theme="1"/>
        <rFont val="宋体"/>
        <charset val="134"/>
      </rPr>
      <t>西回村</t>
    </r>
    <r>
      <rPr>
        <sz val="10.5"/>
        <color theme="1"/>
        <rFont val="宋体"/>
        <charset val="134"/>
      </rPr>
      <t>、</t>
    </r>
    <r>
      <rPr>
        <sz val="10.5"/>
        <color theme="1"/>
        <rFont val="宋体"/>
        <charset val="134"/>
      </rPr>
      <t>中回村</t>
    </r>
    <r>
      <rPr>
        <sz val="10.5"/>
        <color theme="1"/>
        <rFont val="宋体"/>
        <charset val="134"/>
      </rPr>
      <t>、</t>
    </r>
    <r>
      <rPr>
        <sz val="10.5"/>
        <color theme="1"/>
        <rFont val="宋体"/>
        <charset val="134"/>
      </rPr>
      <t>邱庄</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南郭庄</t>
    </r>
    <r>
      <rPr>
        <sz val="10.5"/>
        <color theme="1"/>
        <rFont val="宋体"/>
        <charset val="134"/>
      </rPr>
      <t>、</t>
    </r>
    <r>
      <rPr>
        <sz val="10.5"/>
        <color theme="1"/>
        <rFont val="宋体"/>
        <charset val="134"/>
      </rPr>
      <t>后郝</t>
    </r>
    <r>
      <rPr>
        <sz val="10.5"/>
        <color theme="1"/>
        <rFont val="宋体"/>
        <charset val="134"/>
      </rPr>
      <t>、</t>
    </r>
    <r>
      <rPr>
        <sz val="10.5"/>
        <color theme="1"/>
        <rFont val="宋体"/>
        <charset val="134"/>
      </rPr>
      <t>西小史村</t>
    </r>
    <r>
      <rPr>
        <sz val="10.5"/>
        <color theme="1"/>
        <rFont val="宋体"/>
        <charset val="134"/>
      </rPr>
      <t>、</t>
    </r>
    <r>
      <rPr>
        <sz val="10.5"/>
        <color theme="1"/>
        <rFont val="宋体"/>
        <charset val="134"/>
      </rPr>
      <t>东大史</t>
    </r>
    <r>
      <rPr>
        <sz val="10.5"/>
        <color theme="1"/>
        <rFont val="宋体"/>
        <charset val="134"/>
      </rPr>
      <t>、</t>
    </r>
    <r>
      <rPr>
        <sz val="10.5"/>
        <color theme="1"/>
        <rFont val="宋体"/>
        <charset val="134"/>
      </rPr>
      <t>东回</t>
    </r>
    <r>
      <rPr>
        <sz val="10.5"/>
        <color theme="1"/>
        <rFont val="宋体"/>
        <charset val="134"/>
      </rPr>
      <t>、</t>
    </r>
    <r>
      <rPr>
        <sz val="10.5"/>
        <color theme="1"/>
        <rFont val="宋体"/>
        <charset val="134"/>
      </rPr>
      <t>东小史</t>
    </r>
    <r>
      <rPr>
        <sz val="10.5"/>
        <color theme="1"/>
        <rFont val="宋体"/>
        <charset val="134"/>
      </rPr>
      <t>、</t>
    </r>
    <r>
      <rPr>
        <sz val="10.5"/>
        <color theme="1"/>
        <rFont val="宋体"/>
        <charset val="134"/>
      </rPr>
      <t>杜村</t>
    </r>
    <r>
      <rPr>
        <sz val="10.5"/>
        <color theme="1"/>
        <rFont val="宋体"/>
        <charset val="134"/>
      </rPr>
      <t>、</t>
    </r>
    <r>
      <rPr>
        <sz val="10.5"/>
        <color theme="1"/>
        <rFont val="宋体"/>
        <charset val="134"/>
      </rPr>
      <t>后大史</t>
    </r>
    <r>
      <rPr>
        <sz val="10.5"/>
        <color theme="1"/>
        <rFont val="宋体"/>
        <charset val="134"/>
      </rPr>
      <t>、</t>
    </r>
    <r>
      <rPr>
        <sz val="10.5"/>
        <color theme="1"/>
        <rFont val="宋体"/>
        <charset val="134"/>
      </rPr>
      <t>前大史</t>
    </r>
    <r>
      <rPr>
        <sz val="10.5"/>
        <color theme="1"/>
        <rFont val="宋体"/>
        <charset val="134"/>
      </rPr>
      <t>、</t>
    </r>
    <r>
      <rPr>
        <sz val="10.5"/>
        <color theme="1"/>
        <rFont val="宋体"/>
        <charset val="134"/>
      </rPr>
      <t>苏义村</t>
    </r>
    <r>
      <rPr>
        <sz val="10.5"/>
        <color theme="1"/>
        <rFont val="宋体"/>
        <charset val="134"/>
      </rPr>
      <t>、</t>
    </r>
    <r>
      <rPr>
        <sz val="10.5"/>
        <color theme="1"/>
        <rFont val="宋体"/>
        <charset val="134"/>
      </rPr>
      <t>小刘村</t>
    </r>
    <r>
      <rPr>
        <sz val="10.5"/>
        <color theme="1"/>
        <rFont val="宋体"/>
        <charset val="134"/>
      </rPr>
      <t>、</t>
    </r>
    <r>
      <rPr>
        <sz val="10.5"/>
        <color theme="1"/>
        <rFont val="宋体"/>
        <charset val="134"/>
      </rPr>
      <t>回张庄</t>
    </r>
  </si>
  <si>
    <t>深州</t>
  </si>
  <si>
    <t>田庄220千伏变电站</t>
  </si>
  <si>
    <t>兵曹乡</t>
  </si>
  <si>
    <t>兵曹、东午、郭庄、李庄、婆娑营、普乐村、乔辛庄、邵村、西午村、</t>
  </si>
  <si>
    <t>辰时乡</t>
  </si>
  <si>
    <t>崔庄、耿村、印子、高庄、郗池、得朝、柏树、西开府、东开府、东黄龙、西黄龙、辰时、润家庄、封庄、北史、北午、北小营、北杏元、北章、东周、南史、南周、田庄、温庄、西周、辛村、杨元、周龙华</t>
  </si>
  <si>
    <t>东安庄乡</t>
  </si>
  <si>
    <t>大位村、东阳台、东二、何庄、槐洼、石位、北景明、东一、西景明、西四、西阳台、西一、西庄、徐左、栆科、小位村、小寺庄、柳庄、吴庄、大寺庄、清辉头、西五、西二、小康庄、大康庄、西辛庄</t>
  </si>
  <si>
    <t>护池</t>
  </si>
  <si>
    <t>东安、东杜、东黄龙、东王庄、东张、董庄、高庄、何庄、后营、护迟、李角、莲花池、刘角、留马、洛泊、孟角、南黄龙、南张、起风庄、前营、三龙堂、孙村、田角、王洛寺、西安庄、西杜、西黄龙、西王庄、杨村</t>
  </si>
  <si>
    <t>木村</t>
  </si>
  <si>
    <t>西八弓、东八弓、程庄、庄火头、石像、木村、马庄、北小召、南小召、大召、位林、西位村、北口、王庄、店上、南口</t>
  </si>
  <si>
    <t>深州镇</t>
  </si>
  <si>
    <t>邢庄、良知台、北安庄、北四王、西王辛庄、大于林、东木、东王辛庄、礼门寺、利仁村、西木、西三、小曹庄、中王辛庄、杜庄、旧州、西郎村、东郎村、中郎村、白庄村、北官庄村、北街村、豆腐营村、旧市委、南官庄、南街、南庄、新开道、张辛庄、长江路、长城路、泰山路、黄河路</t>
  </si>
  <si>
    <t>魏桥</t>
  </si>
  <si>
    <t>河兰井、贾城西、闫城西、程城西、元西头、后台头、前台头、西郑庄、祖城西、后康村、大康村、东魏桥、耿庄、马湾、李村、孟村、镇政府、北赵庄、马庙、良庄、冯康、刘康、西魏桥、李康、唐村、焦村、刘头、闫头、常头、中魏桥、潘庄、英武、曹庄、白宋庄、解放营、尚王庄、牛庄、寨里、五龙塘、后马头、李马头、赵马头、张马头、大堤、豆腐营、南堤、邢村、赵村、西堤、北邵庄、南邵庄、东里窝、董庄、李庄、孙庄、西里窝、马口、城东、大染庄、窦王庄、羊窝、北家庄、小李、大李、王章市、垣里</t>
  </si>
  <si>
    <t>溪村</t>
  </si>
  <si>
    <t>贺谢村、大谢村、东绿村、中绿村、张邱村、西留村、商村、北溪村、冯飘村、东凌霄、西凌霄、东沿湾、南谢、院头、西绿村、东留、大流</t>
  </si>
  <si>
    <t>榆科</t>
  </si>
  <si>
    <t>东景萌、张刘郭、盘里、高士庄、东辛庄、榆科、东杏园、南榆林、下博、南杜、北杜、赵村、清河坊、安庄、郝庄、河堤口、杜郭、郭村、高台王、大寺李、北张、刘元、大寺郭、趁村、陈村、北榆林、东四王、西四王</t>
  </si>
  <si>
    <t>唐奉</t>
  </si>
  <si>
    <t>北河柳、沙洼、庄子、陈屯、刁马庄、南河、冯营、里边营、宋营、柴屯、七弓张、东蒲疃、赵八庄、尚村、史家村、贾村、师尹、北斗、张村、双井、寺头、西大疃、南大疃、马屯、辛庄、郝刘庄、北大疃、程屯、丁屯、刘屯、段左、王村、西蒲疃、张屯、黄疃、赵禅院、尤禅院、小马庄、张禅院、任禅院</t>
  </si>
  <si>
    <t>太古庄220千伏变电站</t>
  </si>
  <si>
    <t>磨头镇</t>
  </si>
  <si>
    <t>白村、北花、单村、东石、韩村、后磨头、虎头王、解村、吕台、骆村、南花、前磨头、桃园、王庄、西石、许刘、闫斜、尹村、祝斜</t>
  </si>
  <si>
    <t>王井</t>
  </si>
  <si>
    <t>王井、大徐、骆村、侯村、靳村、徐湾、周村、任庄、郭庄、许村、金营、东高、东蒿、西蒿、河辛、孟庄、郝庄、张庄、王庄、二官庄、吴山庄、焦庄、南小营、杨庄、李庄、徐庄、马兰井、西李、东里</t>
  </si>
  <si>
    <t>大屯</t>
  </si>
  <si>
    <t>半店村、北护村、北麦村、陈口村、大屯村、丁安村、耿庄村、孤城村、后屯村、琅窝村、南护村、南麦村、潘村、祁刘村、土路口村、西高村、张屯村、赵屯村、北尚庄、新兴庄</t>
  </si>
  <si>
    <t>武强</t>
  </si>
  <si>
    <t>北代220千伏变电站</t>
  </si>
  <si>
    <t>北代乡</t>
  </si>
  <si>
    <t>北平都村、东寨、后马、杜林村、后西代村、前西代村、苑庄村、前寨、后寨、后韩、
前韩、南平都、南代、尚北代、北代、孙村、西堤、东堤、樊堤、后堤、解村、韩旺洼、韩庄、朱庄、栗庄、
留寺林、青莲寺、张北召什、
杨南召什、葛沙洼、吴沙洼、
田沙洼、张沙洼、樊沙洼、
王沙洼、南新兴、北新兴、东复兴、西复兴</t>
  </si>
  <si>
    <t>古坛村、北堤、北孙庄、陈庄、大王庄、东孙庄、东唐旺、东五祖寺、耿庄、皇甫、刘南召什、南堤、任庄、孙孟寺、铁匠庄、王南召什、西北召什、西王庄、西五、张法台、庄伙头、</t>
  </si>
  <si>
    <t>周窝镇</t>
  </si>
  <si>
    <t>谭丰庄村、东王村、旧城村、前王村、西王村、康厂、刘厂、乔庄、任庄、西安院、西小章、闫庄、张家庄、郑厂、卜厂、大安院、东小章、
杜王李、弓牛厂、关头、河南王庄、护林、止方头、北王庄、陈庄、菊里、董庄、张金庄、寨子、张村、花园、
刘村、郭院、前段、东段、大段、李封、崔封、西辛庄、周窝、东辛、吉口</t>
  </si>
  <si>
    <t>街关镇</t>
  </si>
  <si>
    <t>拜口村、北谷庄村、北台头村、蔡留贯村、崔留贯村、范留贯村、郭家湾村、韩留贯村、郝庄村、后马庄村、焦左齐居、李家城、李齐居、李德庄、南谷庄、铺头村、前马庄、前台头、吴家城、杨王齐居、郑家村、梅庄、西刘庄、东关、东北街、北关、西北街、西关、西南街、
南关、曹庄村、洛湾村、五里屯、李村、永红村、康庄村、新合村、刘头村、东郭庄、大郭庄、芦园、王庄、
东南街、河沿、夹圹、大韩村、贾庄、乔疃、东宋、崔位园、小韩、西宋</t>
  </si>
  <si>
    <t>武强镇</t>
  </si>
  <si>
    <t>东里谦、立志、乐郊、马头、
西厂、东厂、彭刘庄、北立车、南立车、邵庄、北里谦、
南里谦、林东、浪子头、西大过、西樊屯、庞疃、北辛、南辛、西辛、小营、陈院、
牛王庄、小杨庄、常庄、大屯、河西、曲村、王庄、洼西、北小范、民兴、何村、
民建、北牌、肖庄、东牌、
南牌、高庄伙、新开街、振兴路、迎宾街、平安路、安民路、东武街、保大路</t>
  </si>
  <si>
    <t>豆村乡</t>
  </si>
  <si>
    <t>徐庄、谷村、豆村、东薛、
西薛、西张庄、闫邓、蒋庄、
丁庄、大刘、邓庄、西岔河、李马、杨庄、吴寺、
大李庄、赵元、南孙庄、
南刘庄、刘小寨、刘古河、杨头、东岔河、前台南、
后台南、宋古河、黄屯、
常村、后庄、后屯、前庄、刘铁房、吉屯、东左、
李屯、刘五门、闫五门、西左、东张庄、亭子河、黄铁房</t>
  </si>
  <si>
    <t>工业区</t>
  </si>
  <si>
    <t>武安庄、西中旺三队、西中旺一队、西中旺二队、东中旺、欧庄</t>
  </si>
  <si>
    <t>饶阳</t>
  </si>
  <si>
    <t>崔池220千伏变电站</t>
  </si>
  <si>
    <t>城关镇</t>
  </si>
  <si>
    <t>振兴街、喜奥大街、繁荣街、富强街、健康路、人民路、希望路、平安路、人和路、白池 、北关 、曹庄 、褚庄 、东北街 、东草芦 、东关 、东支沃 、、端午村 、段君道 、富村 、耿各庄 、故城 、官佐 、胡村 、君香 、孔君道 、李池 、良见 、刘各庄 、刘庄 、罗屯 、南关 、牛村 、圈子 、邵村 、田庄 、王村 、西草芦 、西村 、西关 、西南街 、西支沃 、张池 、张铺 、朱池 、菜园</t>
  </si>
  <si>
    <t>官厅镇</t>
  </si>
  <si>
    <t>李岗村、北岐河、河头村、西张岗、孟岗、套里村、高口、东张岗、邢岗、小官厅、大官厅、安岗、西迁民、后埔、前埔、万里、姚庄、寺岗、东岐河、西岐河、徐庄、范娄李、段庄、孔店、大何庄、东刘庄、西刘庄、王岗</t>
  </si>
  <si>
    <t>里满乡</t>
  </si>
  <si>
    <t>北韩村、大曹庄、大城北、大送驾庄、东里满、固店、郭村、靳庄、南韩村、桑园、王屯、西里满、西沿湾、小堤、张各庄</t>
  </si>
  <si>
    <t>留楚乡</t>
  </si>
  <si>
    <t>北合、北空城、北留吾、北善旺、北师钦、长留吾、常安、大齐、大邵村、堤下、东崔村、东段、东韩村、东合、东九吉、东留吾、东万艾、东尹村、东赵市、豆店、高邵村、合伯、合方、合束、合我、流班寨、留楚、南合、南空城、南善旺、南师钦、南岩、牛留吾、胜利、团里、屯里、王留吾、西崔村、西段村、西合、西九吉、西万艾、西尹村、西赵市、肖店、影林、赵留吾、中合、中师钦</t>
  </si>
  <si>
    <t>同岳乡</t>
  </si>
  <si>
    <t>王同岳、路同岳、徐同岳、葛同岳、杨君道、横头、圣水　、寨子村、辛庄、程各庄、引各庄、张苑村、范苑村、刘苑村、南京堂、一致合、马屯村、李庄、北京堂、马庄、崔池、杨池、王庄、张口、段口、杨口、崔口、单铺</t>
  </si>
  <si>
    <t>五公乡</t>
  </si>
  <si>
    <t>高桥、王桥、北张保、贾张保、西张保、南善、沃地、邹村、南马、北马、杨各庄、东送、耿口、北官庄、南官庄、五公、宋桥、许张保、南张保、北善、园子</t>
  </si>
  <si>
    <t>北北岩、南北岩、北流满、南流满、张村、吾固、尹村、大宫殿、大王庄、西王庄、郑庄、大迁民、留名佛、东风庄、东何庄、索庄、娄庄、高村、吕汉</t>
  </si>
  <si>
    <t>安平</t>
  </si>
  <si>
    <t>安平220千伏变电站</t>
  </si>
  <si>
    <t>油子乡</t>
  </si>
  <si>
    <r>
      <rPr>
        <sz val="10.5"/>
        <color theme="1"/>
        <rFont val="宋体"/>
        <charset val="134"/>
      </rPr>
      <t>北里村</t>
    </r>
    <r>
      <rPr>
        <sz val="10.5"/>
        <color theme="1"/>
        <rFont val="宋体"/>
        <charset val="134"/>
      </rPr>
      <t>、</t>
    </r>
    <r>
      <rPr>
        <sz val="10.5"/>
        <color theme="1"/>
        <rFont val="宋体"/>
        <charset val="134"/>
      </rPr>
      <t>北牛具</t>
    </r>
    <r>
      <rPr>
        <sz val="10.5"/>
        <color theme="1"/>
        <rFont val="宋体"/>
        <charset val="134"/>
      </rPr>
      <t>、</t>
    </r>
    <r>
      <rPr>
        <sz val="10.5"/>
        <color theme="1"/>
        <rFont val="宋体"/>
        <charset val="134"/>
      </rPr>
      <t>北油子</t>
    </r>
    <r>
      <rPr>
        <sz val="10.5"/>
        <color theme="1"/>
        <rFont val="宋体"/>
        <charset val="134"/>
      </rPr>
      <t>、</t>
    </r>
    <r>
      <rPr>
        <sz val="10.5"/>
        <color theme="1"/>
        <rFont val="宋体"/>
        <charset val="134"/>
      </rPr>
      <t>程油子</t>
    </r>
    <r>
      <rPr>
        <sz val="10.5"/>
        <color theme="1"/>
        <rFont val="宋体"/>
        <charset val="134"/>
      </rPr>
      <t>、</t>
    </r>
    <r>
      <rPr>
        <sz val="10.5"/>
        <color theme="1"/>
        <rFont val="宋体"/>
        <charset val="134"/>
      </rPr>
      <t>崔各庄</t>
    </r>
    <r>
      <rPr>
        <sz val="10.5"/>
        <color theme="1"/>
        <rFont val="宋体"/>
        <charset val="134"/>
      </rPr>
      <t>、</t>
    </r>
    <r>
      <rPr>
        <sz val="10.5"/>
        <color theme="1"/>
        <rFont val="宋体"/>
        <charset val="134"/>
      </rPr>
      <t>大豆口</t>
    </r>
    <r>
      <rPr>
        <sz val="10.5"/>
        <color theme="1"/>
        <rFont val="宋体"/>
        <charset val="134"/>
      </rPr>
      <t>、</t>
    </r>
    <r>
      <rPr>
        <sz val="10.5"/>
        <color theme="1"/>
        <rFont val="宋体"/>
        <charset val="134"/>
      </rPr>
      <t>东里村</t>
    </r>
    <r>
      <rPr>
        <sz val="10.5"/>
        <color theme="1"/>
        <rFont val="宋体"/>
        <charset val="134"/>
      </rPr>
      <t>、</t>
    </r>
    <r>
      <rPr>
        <sz val="10.5"/>
        <color theme="1"/>
        <rFont val="宋体"/>
        <charset val="134"/>
      </rPr>
      <t>段佐</t>
    </r>
    <r>
      <rPr>
        <sz val="10.5"/>
        <color theme="1"/>
        <rFont val="宋体"/>
        <charset val="134"/>
      </rPr>
      <t>、</t>
    </r>
    <r>
      <rPr>
        <sz val="10.5"/>
        <color theme="1"/>
        <rFont val="宋体"/>
        <charset val="134"/>
      </rPr>
      <t>高佐</t>
    </r>
    <r>
      <rPr>
        <sz val="10.5"/>
        <color theme="1"/>
        <rFont val="宋体"/>
        <charset val="134"/>
      </rPr>
      <t>、</t>
    </r>
    <r>
      <rPr>
        <sz val="10.5"/>
        <color theme="1"/>
        <rFont val="宋体"/>
        <charset val="134"/>
      </rPr>
      <t>后刘兴</t>
    </r>
    <r>
      <rPr>
        <sz val="10.5"/>
        <color theme="1"/>
        <rFont val="宋体"/>
        <charset val="134"/>
      </rPr>
      <t>、</t>
    </r>
    <r>
      <rPr>
        <sz val="10.5"/>
        <color theme="1"/>
        <rFont val="宋体"/>
        <charset val="134"/>
      </rPr>
      <t>刘店</t>
    </r>
    <r>
      <rPr>
        <sz val="10.5"/>
        <color theme="1"/>
        <rFont val="宋体"/>
        <charset val="134"/>
      </rPr>
      <t>、</t>
    </r>
    <r>
      <rPr>
        <sz val="10.5"/>
        <color theme="1"/>
        <rFont val="宋体"/>
        <charset val="134"/>
      </rPr>
      <t>刘门口</t>
    </r>
    <r>
      <rPr>
        <sz val="10.5"/>
        <color theme="1"/>
        <rFont val="宋体"/>
        <charset val="134"/>
      </rPr>
      <t>、</t>
    </r>
    <r>
      <rPr>
        <sz val="10.5"/>
        <color theme="1"/>
        <rFont val="宋体"/>
        <charset val="134"/>
      </rPr>
      <t>南二合</t>
    </r>
    <r>
      <rPr>
        <sz val="10.5"/>
        <color theme="1"/>
        <rFont val="宋体"/>
        <charset val="134"/>
      </rPr>
      <t>、</t>
    </r>
    <r>
      <rPr>
        <sz val="10.5"/>
        <color theme="1"/>
        <rFont val="宋体"/>
        <charset val="134"/>
      </rPr>
      <t>南里村</t>
    </r>
    <r>
      <rPr>
        <sz val="10.5"/>
        <color theme="1"/>
        <rFont val="宋体"/>
        <charset val="134"/>
      </rPr>
      <t>、</t>
    </r>
    <r>
      <rPr>
        <sz val="10.5"/>
        <color theme="1"/>
        <rFont val="宋体"/>
        <charset val="134"/>
      </rPr>
      <t>南牛具</t>
    </r>
    <r>
      <rPr>
        <sz val="10.5"/>
        <color theme="1"/>
        <rFont val="宋体"/>
        <charset val="134"/>
      </rPr>
      <t>、</t>
    </r>
    <r>
      <rPr>
        <sz val="10.5"/>
        <color theme="1"/>
        <rFont val="宋体"/>
        <charset val="134"/>
      </rPr>
      <t>南宅</t>
    </r>
    <r>
      <rPr>
        <sz val="10.5"/>
        <color theme="1"/>
        <rFont val="宋体"/>
        <charset val="134"/>
      </rPr>
      <t>、</t>
    </r>
    <r>
      <rPr>
        <sz val="10.5"/>
        <color theme="1"/>
        <rFont val="宋体"/>
        <charset val="134"/>
      </rPr>
      <t>前刘兴</t>
    </r>
    <r>
      <rPr>
        <sz val="10.5"/>
        <color theme="1"/>
        <rFont val="宋体"/>
        <charset val="134"/>
      </rPr>
      <t>、</t>
    </r>
    <r>
      <rPr>
        <sz val="10.5"/>
        <color theme="1"/>
        <rFont val="宋体"/>
        <charset val="134"/>
      </rPr>
      <t>钦什</t>
    </r>
    <r>
      <rPr>
        <sz val="10.5"/>
        <color theme="1"/>
        <rFont val="宋体"/>
        <charset val="134"/>
      </rPr>
      <t>、</t>
    </r>
    <r>
      <rPr>
        <sz val="10.5"/>
        <color theme="1"/>
        <rFont val="宋体"/>
        <charset val="134"/>
      </rPr>
      <t>石庄</t>
    </r>
    <r>
      <rPr>
        <sz val="10.5"/>
        <color theme="1"/>
        <rFont val="宋体"/>
        <charset val="134"/>
      </rPr>
      <t>、</t>
    </r>
    <r>
      <rPr>
        <sz val="10.5"/>
        <color theme="1"/>
        <rFont val="宋体"/>
        <charset val="134"/>
      </rPr>
      <t>寺店</t>
    </r>
    <r>
      <rPr>
        <sz val="10.5"/>
        <color theme="1"/>
        <rFont val="宋体"/>
        <charset val="134"/>
      </rPr>
      <t>、</t>
    </r>
    <r>
      <rPr>
        <sz val="10.5"/>
        <color theme="1"/>
        <rFont val="宋体"/>
        <charset val="134"/>
      </rPr>
      <t>苏各庄</t>
    </r>
    <r>
      <rPr>
        <sz val="10.5"/>
        <color theme="1"/>
        <rFont val="宋体"/>
        <charset val="134"/>
      </rPr>
      <t>、</t>
    </r>
    <r>
      <rPr>
        <sz val="10.5"/>
        <color theme="1"/>
        <rFont val="宋体"/>
        <charset val="134"/>
      </rPr>
      <t>王油子</t>
    </r>
    <r>
      <rPr>
        <sz val="10.5"/>
        <color theme="1"/>
        <rFont val="宋体"/>
        <charset val="134"/>
      </rPr>
      <t>、</t>
    </r>
    <r>
      <rPr>
        <sz val="10.5"/>
        <color theme="1"/>
        <rFont val="宋体"/>
        <charset val="134"/>
      </rPr>
      <t>武营</t>
    </r>
    <r>
      <rPr>
        <sz val="10.5"/>
        <color theme="1"/>
        <rFont val="宋体"/>
        <charset val="134"/>
      </rPr>
      <t>、</t>
    </r>
    <r>
      <rPr>
        <sz val="10.5"/>
        <color theme="1"/>
        <rFont val="宋体"/>
        <charset val="134"/>
      </rPr>
      <t>孝林</t>
    </r>
    <r>
      <rPr>
        <sz val="10.5"/>
        <color theme="1"/>
        <rFont val="宋体"/>
        <charset val="134"/>
      </rPr>
      <t>、</t>
    </r>
    <r>
      <rPr>
        <sz val="10.5"/>
        <color theme="1"/>
        <rFont val="宋体"/>
        <charset val="134"/>
      </rPr>
      <t>信口</t>
    </r>
    <r>
      <rPr>
        <sz val="10.5"/>
        <color theme="1"/>
        <rFont val="宋体"/>
        <charset val="134"/>
      </rPr>
      <t>、</t>
    </r>
    <r>
      <rPr>
        <sz val="10.5"/>
        <color theme="1"/>
        <rFont val="宋体"/>
        <charset val="134"/>
      </rPr>
      <t>邢庄</t>
    </r>
    <r>
      <rPr>
        <sz val="10.5"/>
        <color theme="1"/>
        <rFont val="宋体"/>
        <charset val="134"/>
      </rPr>
      <t>、</t>
    </r>
    <r>
      <rPr>
        <sz val="10.5"/>
        <color theme="1"/>
        <rFont val="宋体"/>
        <charset val="134"/>
      </rPr>
      <t>杨油子</t>
    </r>
    <r>
      <rPr>
        <sz val="10.5"/>
        <color theme="1"/>
        <rFont val="宋体"/>
        <charset val="134"/>
      </rPr>
      <t>、</t>
    </r>
    <r>
      <rPr>
        <sz val="10.5"/>
        <color theme="1"/>
        <rFont val="宋体"/>
        <charset val="134"/>
      </rPr>
      <t>杨庄</t>
    </r>
    <r>
      <rPr>
        <sz val="10.5"/>
        <color theme="1"/>
        <rFont val="宋体"/>
        <charset val="134"/>
      </rPr>
      <t>、</t>
    </r>
    <r>
      <rPr>
        <sz val="10.5"/>
        <color theme="1"/>
        <rFont val="宋体"/>
        <charset val="134"/>
      </rPr>
      <t>义门</t>
    </r>
    <r>
      <rPr>
        <sz val="10.5"/>
        <color theme="1"/>
        <rFont val="宋体"/>
        <charset val="134"/>
      </rPr>
      <t>、</t>
    </r>
    <r>
      <rPr>
        <sz val="10.5"/>
        <color theme="1"/>
        <rFont val="宋体"/>
        <charset val="134"/>
      </rPr>
      <t>袁营</t>
    </r>
    <r>
      <rPr>
        <sz val="10.5"/>
        <color theme="1"/>
        <rFont val="宋体"/>
        <charset val="134"/>
      </rPr>
      <t>、</t>
    </r>
    <r>
      <rPr>
        <sz val="10.5"/>
        <color theme="1"/>
        <rFont val="宋体"/>
        <charset val="134"/>
      </rPr>
      <t>张店</t>
    </r>
    <r>
      <rPr>
        <sz val="10.5"/>
        <color theme="1"/>
        <rFont val="宋体"/>
        <charset val="134"/>
      </rPr>
      <t>、</t>
    </r>
    <r>
      <rPr>
        <sz val="10.5"/>
        <color theme="1"/>
        <rFont val="宋体"/>
        <charset val="134"/>
      </rPr>
      <t>张营</t>
    </r>
    <r>
      <rPr>
        <sz val="10.5"/>
        <color theme="1"/>
        <rFont val="宋体"/>
        <charset val="134"/>
      </rPr>
      <t>、</t>
    </r>
    <r>
      <rPr>
        <sz val="10.5"/>
        <color theme="1"/>
        <rFont val="宋体"/>
        <charset val="134"/>
      </rPr>
      <t>张宅</t>
    </r>
    <r>
      <rPr>
        <sz val="10.5"/>
        <color theme="1"/>
        <rFont val="宋体"/>
        <charset val="134"/>
      </rPr>
      <t>、</t>
    </r>
    <r>
      <rPr>
        <sz val="10.5"/>
        <color theme="1"/>
        <rFont val="宋体"/>
        <charset val="134"/>
      </rPr>
      <t>张庄</t>
    </r>
    <r>
      <rPr>
        <sz val="10.5"/>
        <color theme="1"/>
        <rFont val="宋体"/>
        <charset val="134"/>
      </rPr>
      <t>、</t>
    </r>
    <r>
      <rPr>
        <sz val="10.5"/>
        <color theme="1"/>
        <rFont val="宋体"/>
        <charset val="134"/>
      </rPr>
      <t>中营</t>
    </r>
    <r>
      <rPr>
        <sz val="10.5"/>
        <color theme="1"/>
        <rFont val="宋体"/>
        <charset val="134"/>
      </rPr>
      <t>、</t>
    </r>
    <r>
      <rPr>
        <sz val="10.5"/>
        <color theme="1"/>
        <rFont val="宋体"/>
        <charset val="134"/>
      </rPr>
      <t>中佐</t>
    </r>
    <r>
      <rPr>
        <sz val="10.5"/>
        <color theme="1"/>
        <rFont val="宋体"/>
        <charset val="134"/>
      </rPr>
      <t>、</t>
    </r>
    <r>
      <rPr>
        <sz val="10.5"/>
        <color theme="1"/>
        <rFont val="宋体"/>
        <charset val="134"/>
      </rPr>
      <t>周庄</t>
    </r>
  </si>
  <si>
    <r>
      <rPr>
        <sz val="11"/>
        <color rgb="FF000000"/>
        <rFont val="宋体"/>
        <charset val="134"/>
      </rPr>
      <t>安平</t>
    </r>
    <r>
      <rPr>
        <sz val="11"/>
        <color rgb="FF000000"/>
        <rFont val="宋体"/>
        <charset val="134"/>
      </rPr>
      <t>镇</t>
    </r>
  </si>
  <si>
    <r>
      <rPr>
        <sz val="11"/>
        <color rgb="FF000000"/>
        <rFont val="宋体"/>
        <charset val="134"/>
      </rPr>
      <t>红旗街、汉王路、中心路、鹤煌大道、</t>
    </r>
    <r>
      <rPr>
        <sz val="10.5"/>
        <color theme="1"/>
        <rFont val="宋体"/>
        <charset val="134"/>
      </rPr>
      <t>东关</t>
    </r>
    <r>
      <rPr>
        <sz val="10.5"/>
        <color theme="1"/>
        <rFont val="宋体"/>
        <charset val="134"/>
      </rPr>
      <t>、</t>
    </r>
    <r>
      <rPr>
        <sz val="10.5"/>
        <color theme="1"/>
        <rFont val="宋体"/>
        <charset val="134"/>
      </rPr>
      <t>杨屯</t>
    </r>
    <r>
      <rPr>
        <sz val="10.5"/>
        <color theme="1"/>
        <rFont val="宋体"/>
        <charset val="134"/>
      </rPr>
      <t>、</t>
    </r>
    <r>
      <rPr>
        <sz val="10.5"/>
        <color theme="1"/>
        <rFont val="宋体"/>
        <charset val="134"/>
      </rPr>
      <t>梅佐</t>
    </r>
    <r>
      <rPr>
        <sz val="10.5"/>
        <color theme="1"/>
        <rFont val="宋体"/>
        <charset val="134"/>
      </rPr>
      <t>、</t>
    </r>
    <r>
      <rPr>
        <sz val="10.5"/>
        <color theme="1"/>
        <rFont val="宋体"/>
        <charset val="134"/>
      </rPr>
      <t>贾屯</t>
    </r>
    <r>
      <rPr>
        <sz val="10.5"/>
        <color theme="1"/>
        <rFont val="宋体"/>
        <charset val="134"/>
      </rPr>
      <t>、</t>
    </r>
    <r>
      <rPr>
        <sz val="10.5"/>
        <color theme="1"/>
        <rFont val="宋体"/>
        <charset val="134"/>
      </rPr>
      <t>后刘营</t>
    </r>
    <r>
      <rPr>
        <sz val="10.5"/>
        <color theme="1"/>
        <rFont val="宋体"/>
        <charset val="134"/>
      </rPr>
      <t>、</t>
    </r>
    <r>
      <rPr>
        <sz val="10.5"/>
        <color theme="1"/>
        <rFont val="宋体"/>
        <charset val="134"/>
      </rPr>
      <t>后呈干</t>
    </r>
    <r>
      <rPr>
        <sz val="10.5"/>
        <color theme="1"/>
        <rFont val="宋体"/>
        <charset val="134"/>
      </rPr>
      <t>、</t>
    </r>
    <r>
      <rPr>
        <sz val="10.5"/>
        <color theme="1"/>
        <rFont val="宋体"/>
        <charset val="134"/>
      </rPr>
      <t>小辛庄</t>
    </r>
    <r>
      <rPr>
        <sz val="10.5"/>
        <color theme="1"/>
        <rFont val="宋体"/>
        <charset val="134"/>
      </rPr>
      <t>、</t>
    </r>
    <r>
      <rPr>
        <sz val="10.5"/>
        <color theme="1"/>
        <rFont val="宋体"/>
        <charset val="134"/>
      </rPr>
      <t>杨马庄</t>
    </r>
    <r>
      <rPr>
        <sz val="10.5"/>
        <color theme="1"/>
        <rFont val="宋体"/>
        <charset val="134"/>
      </rPr>
      <t>、</t>
    </r>
    <r>
      <rPr>
        <sz val="10.5"/>
        <color theme="1"/>
        <rFont val="宋体"/>
        <charset val="134"/>
      </rPr>
      <t>王各庄</t>
    </r>
    <r>
      <rPr>
        <sz val="10.5"/>
        <color theme="1"/>
        <rFont val="宋体"/>
        <charset val="134"/>
      </rPr>
      <t>、</t>
    </r>
    <r>
      <rPr>
        <sz val="10.5"/>
        <color theme="1"/>
        <rFont val="宋体"/>
        <charset val="134"/>
      </rPr>
      <t>薛各庄</t>
    </r>
    <r>
      <rPr>
        <sz val="10.5"/>
        <color theme="1"/>
        <rFont val="宋体"/>
        <charset val="134"/>
      </rPr>
      <t>、</t>
    </r>
    <r>
      <rPr>
        <sz val="10.5"/>
        <color theme="1"/>
        <rFont val="宋体"/>
        <charset val="134"/>
      </rPr>
      <t>北大良</t>
    </r>
    <r>
      <rPr>
        <sz val="10.5"/>
        <color theme="1"/>
        <rFont val="宋体"/>
        <charset val="134"/>
      </rPr>
      <t>、</t>
    </r>
    <r>
      <rPr>
        <sz val="10.5"/>
        <color theme="1"/>
        <rFont val="宋体"/>
        <charset val="134"/>
      </rPr>
      <t>东河桥</t>
    </r>
    <r>
      <rPr>
        <sz val="10.5"/>
        <color theme="1"/>
        <rFont val="宋体"/>
        <charset val="134"/>
      </rPr>
      <t>、</t>
    </r>
    <r>
      <rPr>
        <sz val="10.5"/>
        <color theme="1"/>
        <rFont val="宋体"/>
        <charset val="134"/>
      </rPr>
      <t>东会沃</t>
    </r>
    <r>
      <rPr>
        <sz val="10.5"/>
        <color theme="1"/>
        <rFont val="宋体"/>
        <charset val="134"/>
      </rPr>
      <t>、</t>
    </r>
    <r>
      <rPr>
        <sz val="10.5"/>
        <color theme="1"/>
        <rFont val="宋体"/>
        <charset val="134"/>
      </rPr>
      <t>东满正</t>
    </r>
    <r>
      <rPr>
        <sz val="10.5"/>
        <color theme="1"/>
        <rFont val="宋体"/>
        <charset val="134"/>
      </rPr>
      <t>、</t>
    </r>
    <r>
      <rPr>
        <sz val="10.5"/>
        <color theme="1"/>
        <rFont val="宋体"/>
        <charset val="134"/>
      </rPr>
      <t>河村</t>
    </r>
    <r>
      <rPr>
        <sz val="10.5"/>
        <color theme="1"/>
        <rFont val="宋体"/>
        <charset val="134"/>
      </rPr>
      <t>、</t>
    </r>
    <r>
      <rPr>
        <sz val="10.5"/>
        <color theme="1"/>
        <rFont val="宋体"/>
        <charset val="134"/>
      </rPr>
      <t>可胡林</t>
    </r>
    <r>
      <rPr>
        <sz val="10.5"/>
        <color theme="1"/>
        <rFont val="宋体"/>
        <charset val="134"/>
      </rPr>
      <t>、</t>
    </r>
    <r>
      <rPr>
        <sz val="10.5"/>
        <color theme="1"/>
        <rFont val="宋体"/>
        <charset val="134"/>
      </rPr>
      <t>李疃</t>
    </r>
    <r>
      <rPr>
        <sz val="10.5"/>
        <color theme="1"/>
        <rFont val="宋体"/>
        <charset val="134"/>
      </rPr>
      <t>、</t>
    </r>
    <r>
      <rPr>
        <sz val="10.5"/>
        <color theme="1"/>
        <rFont val="宋体"/>
        <charset val="134"/>
      </rPr>
      <t>刘疃</t>
    </r>
    <r>
      <rPr>
        <sz val="10.5"/>
        <color theme="1"/>
        <rFont val="宋体"/>
        <charset val="134"/>
      </rPr>
      <t>、</t>
    </r>
    <r>
      <rPr>
        <sz val="10.5"/>
        <color theme="1"/>
        <rFont val="宋体"/>
        <charset val="134"/>
      </rPr>
      <t>孟营</t>
    </r>
    <r>
      <rPr>
        <sz val="10.5"/>
        <color theme="1"/>
        <rFont val="宋体"/>
        <charset val="134"/>
      </rPr>
      <t>、</t>
    </r>
    <r>
      <rPr>
        <sz val="10.5"/>
        <color theme="1"/>
        <rFont val="宋体"/>
        <charset val="134"/>
      </rPr>
      <t>南大良</t>
    </r>
    <r>
      <rPr>
        <sz val="10.5"/>
        <color theme="1"/>
        <rFont val="宋体"/>
        <charset val="134"/>
      </rPr>
      <t>、</t>
    </r>
    <r>
      <rPr>
        <sz val="10.5"/>
        <color theme="1"/>
        <rFont val="宋体"/>
        <charset val="134"/>
      </rPr>
      <t>南辛营</t>
    </r>
    <r>
      <rPr>
        <sz val="10.5"/>
        <color theme="1"/>
        <rFont val="宋体"/>
        <charset val="134"/>
      </rPr>
      <t>、</t>
    </r>
    <r>
      <rPr>
        <sz val="10.5"/>
        <color theme="1"/>
        <rFont val="宋体"/>
        <charset val="134"/>
      </rPr>
      <t>彭疃</t>
    </r>
    <r>
      <rPr>
        <sz val="10.5"/>
        <color theme="1"/>
        <rFont val="宋体"/>
        <charset val="134"/>
      </rPr>
      <t>、</t>
    </r>
    <r>
      <rPr>
        <sz val="10.5"/>
        <color theme="1"/>
        <rFont val="宋体"/>
        <charset val="134"/>
      </rPr>
      <t>彭庄</t>
    </r>
    <r>
      <rPr>
        <sz val="10.5"/>
        <color theme="1"/>
        <rFont val="宋体"/>
        <charset val="134"/>
      </rPr>
      <t>、</t>
    </r>
    <r>
      <rPr>
        <sz val="10.5"/>
        <color theme="1"/>
        <rFont val="宋体"/>
        <charset val="134"/>
      </rPr>
      <t>前程干</t>
    </r>
    <r>
      <rPr>
        <sz val="10.5"/>
        <color theme="1"/>
        <rFont val="宋体"/>
        <charset val="134"/>
      </rPr>
      <t>、</t>
    </r>
    <r>
      <rPr>
        <sz val="10.5"/>
        <color theme="1"/>
        <rFont val="宋体"/>
        <charset val="134"/>
      </rPr>
      <t>王胡林</t>
    </r>
    <r>
      <rPr>
        <sz val="10.5"/>
        <color theme="1"/>
        <rFont val="宋体"/>
        <charset val="134"/>
      </rPr>
      <t>、</t>
    </r>
    <r>
      <rPr>
        <sz val="10.5"/>
        <color theme="1"/>
        <rFont val="宋体"/>
        <charset val="134"/>
      </rPr>
      <t>西大良</t>
    </r>
    <r>
      <rPr>
        <sz val="10.5"/>
        <color theme="1"/>
        <rFont val="宋体"/>
        <charset val="134"/>
      </rPr>
      <t>、</t>
    </r>
    <r>
      <rPr>
        <sz val="10.5"/>
        <color theme="1"/>
        <rFont val="宋体"/>
        <charset val="134"/>
      </rPr>
      <t>西会沃</t>
    </r>
    <r>
      <rPr>
        <sz val="10.5"/>
        <color theme="1"/>
        <rFont val="宋体"/>
        <charset val="134"/>
      </rPr>
      <t>、</t>
    </r>
    <r>
      <rPr>
        <sz val="10.5"/>
        <color theme="1"/>
        <rFont val="宋体"/>
        <charset val="134"/>
      </rPr>
      <t>新政</t>
    </r>
    <r>
      <rPr>
        <sz val="10.5"/>
        <color theme="1"/>
        <rFont val="宋体"/>
        <charset val="134"/>
      </rPr>
      <t>、</t>
    </r>
    <r>
      <rPr>
        <sz val="10.5"/>
        <color theme="1"/>
        <rFont val="宋体"/>
        <charset val="134"/>
      </rPr>
      <t>张庄</t>
    </r>
    <r>
      <rPr>
        <sz val="10.5"/>
        <color theme="1"/>
        <rFont val="宋体"/>
        <charset val="134"/>
      </rPr>
      <t>、</t>
    </r>
    <r>
      <rPr>
        <sz val="10.5"/>
        <color theme="1"/>
        <rFont val="宋体"/>
        <charset val="134"/>
      </rPr>
      <t>中大良</t>
    </r>
    <r>
      <rPr>
        <sz val="10.5"/>
        <color theme="1"/>
        <rFont val="宋体"/>
        <charset val="134"/>
      </rPr>
      <t>、</t>
    </r>
    <r>
      <rPr>
        <sz val="10.5"/>
        <color theme="1"/>
        <rFont val="宋体"/>
        <charset val="134"/>
      </rPr>
      <t>宗庄</t>
    </r>
    <r>
      <rPr>
        <sz val="10.5"/>
        <color theme="1"/>
        <rFont val="宋体"/>
        <charset val="134"/>
      </rPr>
      <t>、</t>
    </r>
    <r>
      <rPr>
        <sz val="10.5"/>
        <color theme="1"/>
        <rFont val="宋体"/>
        <charset val="134"/>
      </rPr>
      <t>李各庄</t>
    </r>
    <r>
      <rPr>
        <sz val="10.5"/>
        <color theme="1"/>
        <rFont val="宋体"/>
        <charset val="134"/>
      </rPr>
      <t>、</t>
    </r>
    <r>
      <rPr>
        <sz val="10.5"/>
        <color theme="1"/>
        <rFont val="宋体"/>
        <charset val="134"/>
      </rPr>
      <t>路庄</t>
    </r>
    <r>
      <rPr>
        <sz val="10.5"/>
        <color theme="1"/>
        <rFont val="宋体"/>
        <charset val="134"/>
      </rPr>
      <t>、</t>
    </r>
    <r>
      <rPr>
        <sz val="10.5"/>
        <color theme="1"/>
        <rFont val="宋体"/>
        <charset val="134"/>
      </rPr>
      <t>南关</t>
    </r>
    <r>
      <rPr>
        <sz val="10.5"/>
        <color theme="1"/>
        <rFont val="宋体"/>
        <charset val="134"/>
      </rPr>
      <t>、</t>
    </r>
    <r>
      <rPr>
        <sz val="10.5"/>
        <color theme="1"/>
        <rFont val="宋体"/>
        <charset val="134"/>
      </rPr>
      <t>西关</t>
    </r>
    <r>
      <rPr>
        <sz val="10.5"/>
        <color theme="1"/>
        <rFont val="宋体"/>
        <charset val="134"/>
      </rPr>
      <t>、</t>
    </r>
    <r>
      <rPr>
        <sz val="10.5"/>
        <color theme="1"/>
        <rFont val="宋体"/>
        <charset val="134"/>
      </rPr>
      <t>西王庄</t>
    </r>
    <r>
      <rPr>
        <sz val="10.5"/>
        <color theme="1"/>
        <rFont val="宋体"/>
        <charset val="134"/>
      </rPr>
      <t>、</t>
    </r>
    <r>
      <rPr>
        <sz val="10.5"/>
        <color theme="1"/>
        <rFont val="宋体"/>
        <charset val="134"/>
      </rPr>
      <t>县前</t>
    </r>
    <r>
      <rPr>
        <sz val="10.5"/>
        <color theme="1"/>
        <rFont val="宋体"/>
        <charset val="134"/>
      </rPr>
      <t>、</t>
    </r>
    <r>
      <rPr>
        <sz val="10.5"/>
        <color theme="1"/>
        <rFont val="宋体"/>
        <charset val="134"/>
      </rPr>
      <t>孝仁</t>
    </r>
    <r>
      <rPr>
        <sz val="10.5"/>
        <color theme="1"/>
        <rFont val="宋体"/>
        <charset val="134"/>
      </rPr>
      <t>、</t>
    </r>
    <r>
      <rPr>
        <sz val="10.5"/>
        <color theme="1"/>
        <rFont val="宋体"/>
        <charset val="134"/>
      </rPr>
      <t>严疃</t>
    </r>
    <r>
      <rPr>
        <sz val="10.5"/>
        <color theme="1"/>
        <rFont val="宋体"/>
        <charset val="134"/>
      </rPr>
      <t>、</t>
    </r>
    <r>
      <rPr>
        <sz val="10.5"/>
        <color theme="1"/>
        <rFont val="宋体"/>
        <charset val="134"/>
      </rPr>
      <t>政宣</t>
    </r>
    <r>
      <rPr>
        <sz val="10.5"/>
        <color theme="1"/>
        <rFont val="宋体"/>
        <charset val="134"/>
      </rPr>
      <t>、</t>
    </r>
    <r>
      <rPr>
        <sz val="10.5"/>
        <color theme="1"/>
        <rFont val="宋体"/>
        <charset val="134"/>
      </rPr>
      <t>北关</t>
    </r>
  </si>
  <si>
    <t>南王庄镇</t>
  </si>
  <si>
    <r>
      <rPr>
        <sz val="10.5"/>
        <color theme="1"/>
        <rFont val="宋体"/>
        <charset val="134"/>
      </rPr>
      <t>东转</t>
    </r>
    <r>
      <rPr>
        <sz val="10.5"/>
        <color theme="1"/>
        <rFont val="宋体"/>
        <charset val="134"/>
      </rPr>
      <t>、</t>
    </r>
    <r>
      <rPr>
        <sz val="10.5"/>
        <color theme="1"/>
        <rFont val="宋体"/>
        <charset val="134"/>
      </rPr>
      <t>中角</t>
    </r>
    <r>
      <rPr>
        <sz val="10.5"/>
        <color theme="1"/>
        <rFont val="宋体"/>
        <charset val="134"/>
      </rPr>
      <t>、</t>
    </r>
    <r>
      <rPr>
        <sz val="10.5"/>
        <color theme="1"/>
        <rFont val="宋体"/>
        <charset val="134"/>
      </rPr>
      <t>前赵疃</t>
    </r>
    <r>
      <rPr>
        <sz val="10.5"/>
        <color theme="1"/>
        <rFont val="宋体"/>
        <charset val="134"/>
      </rPr>
      <t>、</t>
    </r>
    <r>
      <rPr>
        <sz val="10.5"/>
        <color theme="1"/>
        <rFont val="宋体"/>
        <charset val="134"/>
      </rPr>
      <t>伍新村</t>
    </r>
    <r>
      <rPr>
        <sz val="10.5"/>
        <color theme="1"/>
        <rFont val="宋体"/>
        <charset val="134"/>
      </rPr>
      <t>、</t>
    </r>
    <r>
      <rPr>
        <sz val="10.5"/>
        <color theme="1"/>
        <rFont val="宋体"/>
        <charset val="134"/>
      </rPr>
      <t>后赵疃</t>
    </r>
    <r>
      <rPr>
        <sz val="10.5"/>
        <color theme="1"/>
        <rFont val="宋体"/>
        <charset val="134"/>
      </rPr>
      <t>、</t>
    </r>
    <r>
      <rPr>
        <sz val="10.5"/>
        <color theme="1"/>
        <rFont val="宋体"/>
        <charset val="134"/>
      </rPr>
      <t>周转</t>
    </r>
    <r>
      <rPr>
        <sz val="10.5"/>
        <color theme="1"/>
        <rFont val="宋体"/>
        <charset val="134"/>
      </rPr>
      <t>、</t>
    </r>
    <r>
      <rPr>
        <sz val="10.5"/>
        <color theme="1"/>
        <rFont val="宋体"/>
        <charset val="134"/>
      </rPr>
      <t>李转</t>
    </r>
    <r>
      <rPr>
        <sz val="10.5"/>
        <color theme="1"/>
        <rFont val="宋体"/>
        <charset val="134"/>
      </rPr>
      <t>、</t>
    </r>
    <r>
      <rPr>
        <sz val="10.5"/>
        <color theme="1"/>
        <rFont val="宋体"/>
        <charset val="134"/>
      </rPr>
      <t>杏贡</t>
    </r>
    <r>
      <rPr>
        <sz val="10.5"/>
        <color theme="1"/>
        <rFont val="宋体"/>
        <charset val="134"/>
      </rPr>
      <t>、</t>
    </r>
    <r>
      <rPr>
        <sz val="10.5"/>
        <color theme="1"/>
        <rFont val="宋体"/>
        <charset val="134"/>
      </rPr>
      <t>河疃</t>
    </r>
    <r>
      <rPr>
        <sz val="10.5"/>
        <color theme="1"/>
        <rFont val="宋体"/>
        <charset val="134"/>
      </rPr>
      <t>、</t>
    </r>
    <r>
      <rPr>
        <sz val="10.5"/>
        <color theme="1"/>
        <rFont val="宋体"/>
        <charset val="134"/>
      </rPr>
      <t>王宋</t>
    </r>
    <r>
      <rPr>
        <sz val="10.5"/>
        <color theme="1"/>
        <rFont val="宋体"/>
        <charset val="134"/>
      </rPr>
      <t>、</t>
    </r>
    <r>
      <rPr>
        <sz val="10.5"/>
        <color theme="1"/>
        <rFont val="宋体"/>
        <charset val="134"/>
      </rPr>
      <t>西转</t>
    </r>
    <r>
      <rPr>
        <sz val="10.5"/>
        <color theme="1"/>
        <rFont val="宋体"/>
        <charset val="134"/>
      </rPr>
      <t>、</t>
    </r>
    <r>
      <rPr>
        <sz val="10.5"/>
        <color theme="1"/>
        <rFont val="宋体"/>
        <charset val="134"/>
      </rPr>
      <t>角北</t>
    </r>
    <r>
      <rPr>
        <sz val="10.5"/>
        <color theme="1"/>
        <rFont val="宋体"/>
        <charset val="134"/>
      </rPr>
      <t>、</t>
    </r>
    <r>
      <rPr>
        <sz val="10.5"/>
        <color theme="1"/>
        <rFont val="宋体"/>
        <charset val="134"/>
      </rPr>
      <t>角南</t>
    </r>
    <r>
      <rPr>
        <sz val="10.5"/>
        <color theme="1"/>
        <rFont val="宋体"/>
        <charset val="134"/>
      </rPr>
      <t>、</t>
    </r>
    <r>
      <rPr>
        <sz val="10.5"/>
        <color theme="1"/>
        <rFont val="宋体"/>
        <charset val="134"/>
      </rPr>
      <t>谢疃</t>
    </r>
    <r>
      <rPr>
        <sz val="10.5"/>
        <color theme="1"/>
        <rFont val="宋体"/>
        <charset val="134"/>
      </rPr>
      <t>、</t>
    </r>
    <r>
      <rPr>
        <sz val="10.5"/>
        <color theme="1"/>
        <rFont val="宋体"/>
        <charset val="134"/>
      </rPr>
      <t>谷左</t>
    </r>
    <r>
      <rPr>
        <sz val="10.5"/>
        <color theme="1"/>
        <rFont val="宋体"/>
        <charset val="134"/>
      </rPr>
      <t>、</t>
    </r>
    <r>
      <rPr>
        <sz val="10.5"/>
        <color theme="1"/>
        <rFont val="宋体"/>
        <charset val="134"/>
      </rPr>
      <t>野营</t>
    </r>
    <r>
      <rPr>
        <sz val="10.5"/>
        <color theme="1"/>
        <rFont val="宋体"/>
        <charset val="134"/>
      </rPr>
      <t>、</t>
    </r>
    <r>
      <rPr>
        <sz val="10.5"/>
        <color theme="1"/>
        <rFont val="宋体"/>
        <charset val="134"/>
      </rPr>
      <t>闫转</t>
    </r>
    <r>
      <rPr>
        <sz val="10.5"/>
        <color theme="1"/>
        <rFont val="宋体"/>
        <charset val="134"/>
      </rPr>
      <t>、</t>
    </r>
    <r>
      <rPr>
        <sz val="10.5"/>
        <color theme="1"/>
        <rFont val="宋体"/>
        <charset val="134"/>
      </rPr>
      <t>王庄</t>
    </r>
    <r>
      <rPr>
        <sz val="10.5"/>
        <color theme="1"/>
        <rFont val="宋体"/>
        <charset val="134"/>
      </rPr>
      <t>、</t>
    </r>
    <r>
      <rPr>
        <sz val="10.5"/>
        <color theme="1"/>
        <rFont val="宋体"/>
        <charset val="134"/>
      </rPr>
      <t>后辛庄</t>
    </r>
    <r>
      <rPr>
        <sz val="10.5"/>
        <color theme="1"/>
        <rFont val="宋体"/>
        <charset val="134"/>
      </rPr>
      <t>、</t>
    </r>
    <r>
      <rPr>
        <sz val="10.5"/>
        <color theme="1"/>
        <rFont val="宋体"/>
        <charset val="134"/>
      </rPr>
      <t>宅后寺</t>
    </r>
    <r>
      <rPr>
        <sz val="10.5"/>
        <color theme="1"/>
        <rFont val="宋体"/>
        <charset val="134"/>
      </rPr>
      <t>、</t>
    </r>
    <r>
      <rPr>
        <sz val="10.5"/>
        <color theme="1"/>
        <rFont val="宋体"/>
        <charset val="134"/>
      </rPr>
      <t>庄火头</t>
    </r>
    <r>
      <rPr>
        <sz val="10.5"/>
        <color theme="1"/>
        <rFont val="宋体"/>
        <charset val="134"/>
      </rPr>
      <t>、</t>
    </r>
    <r>
      <rPr>
        <sz val="10.5"/>
        <color theme="1"/>
        <rFont val="宋体"/>
        <charset val="134"/>
      </rPr>
      <t>张刘乡</t>
    </r>
    <r>
      <rPr>
        <sz val="10.5"/>
        <color theme="1"/>
        <rFont val="宋体"/>
        <charset val="134"/>
      </rPr>
      <t>、</t>
    </r>
    <r>
      <rPr>
        <sz val="10.5"/>
        <color theme="1"/>
        <rFont val="宋体"/>
        <charset val="134"/>
      </rPr>
      <t>王刘乡</t>
    </r>
    <r>
      <rPr>
        <sz val="10.5"/>
        <color theme="1"/>
        <rFont val="宋体"/>
        <charset val="134"/>
      </rPr>
      <t>、</t>
    </r>
    <r>
      <rPr>
        <sz val="10.5"/>
        <color theme="1"/>
        <rFont val="宋体"/>
        <charset val="134"/>
      </rPr>
      <t>前辛庄</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马江</t>
    </r>
    <r>
      <rPr>
        <sz val="10.5"/>
        <color theme="1"/>
        <rFont val="宋体"/>
        <charset val="134"/>
      </rPr>
      <t>、</t>
    </r>
    <r>
      <rPr>
        <sz val="10.5"/>
        <color theme="1"/>
        <rFont val="宋体"/>
        <charset val="134"/>
      </rPr>
      <t>南王宋</t>
    </r>
  </si>
  <si>
    <t>黄城乡</t>
  </si>
  <si>
    <r>
      <rPr>
        <sz val="10.5"/>
        <color theme="1"/>
        <rFont val="宋体"/>
        <charset val="134"/>
      </rPr>
      <t>堤沃</t>
    </r>
    <r>
      <rPr>
        <sz val="10.5"/>
        <color theme="1"/>
        <rFont val="宋体"/>
        <charset val="134"/>
      </rPr>
      <t>、</t>
    </r>
    <r>
      <rPr>
        <sz val="10.5"/>
        <color theme="1"/>
        <rFont val="宋体"/>
        <charset val="134"/>
      </rPr>
      <t>庙头</t>
    </r>
    <r>
      <rPr>
        <sz val="10.5"/>
        <color theme="1"/>
        <rFont val="宋体"/>
        <charset val="134"/>
      </rPr>
      <t>、</t>
    </r>
    <r>
      <rPr>
        <sz val="10.5"/>
        <color theme="1"/>
        <rFont val="宋体"/>
        <charset val="134"/>
      </rPr>
      <t>张舍</t>
    </r>
    <r>
      <rPr>
        <sz val="10.5"/>
        <color theme="1"/>
        <rFont val="宋体"/>
        <charset val="134"/>
      </rPr>
      <t>、</t>
    </r>
    <r>
      <rPr>
        <sz val="10.5"/>
        <color theme="1"/>
        <rFont val="宋体"/>
        <charset val="134"/>
      </rPr>
      <t>郭西</t>
    </r>
    <r>
      <rPr>
        <sz val="10.5"/>
        <color theme="1"/>
        <rFont val="宋体"/>
        <charset val="134"/>
      </rPr>
      <t>、</t>
    </r>
    <r>
      <rPr>
        <sz val="10.5"/>
        <color theme="1"/>
        <rFont val="宋体"/>
        <charset val="134"/>
      </rPr>
      <t>台城</t>
    </r>
    <r>
      <rPr>
        <sz val="10.5"/>
        <color theme="1"/>
        <rFont val="宋体"/>
        <charset val="134"/>
      </rPr>
      <t>、</t>
    </r>
    <r>
      <rPr>
        <sz val="10.5"/>
        <color theme="1"/>
        <rFont val="宋体"/>
        <charset val="134"/>
      </rPr>
      <t>唐贝</t>
    </r>
    <r>
      <rPr>
        <sz val="10.5"/>
        <color theme="1"/>
        <rFont val="宋体"/>
        <charset val="134"/>
      </rPr>
      <t>、</t>
    </r>
    <r>
      <rPr>
        <sz val="10.5"/>
        <color theme="1"/>
        <rFont val="宋体"/>
        <charset val="134"/>
      </rPr>
      <t>东黄城</t>
    </r>
    <r>
      <rPr>
        <sz val="10.5"/>
        <color theme="1"/>
        <rFont val="宋体"/>
        <charset val="134"/>
      </rPr>
      <t>、</t>
    </r>
    <r>
      <rPr>
        <sz val="10.5"/>
        <color theme="1"/>
        <rFont val="宋体"/>
        <charset val="134"/>
      </rPr>
      <t>前大宅</t>
    </r>
    <r>
      <rPr>
        <sz val="10.5"/>
        <color theme="1"/>
        <rFont val="宋体"/>
        <charset val="134"/>
      </rPr>
      <t>、</t>
    </r>
    <r>
      <rPr>
        <sz val="10.5"/>
        <color theme="1"/>
        <rFont val="宋体"/>
        <charset val="134"/>
      </rPr>
      <t>北候疃</t>
    </r>
    <r>
      <rPr>
        <sz val="10.5"/>
        <color theme="1"/>
        <rFont val="宋体"/>
        <charset val="134"/>
      </rPr>
      <t>、</t>
    </r>
    <r>
      <rPr>
        <sz val="10.5"/>
        <color theme="1"/>
        <rFont val="宋体"/>
        <charset val="134"/>
      </rPr>
      <t>北黄城</t>
    </r>
    <r>
      <rPr>
        <sz val="10.5"/>
        <color theme="1"/>
        <rFont val="宋体"/>
        <charset val="134"/>
      </rPr>
      <t>、</t>
    </r>
    <r>
      <rPr>
        <sz val="10.5"/>
        <color theme="1"/>
        <rFont val="宋体"/>
        <charset val="134"/>
      </rPr>
      <t>南侯疃</t>
    </r>
    <r>
      <rPr>
        <sz val="10.5"/>
        <color theme="1"/>
        <rFont val="宋体"/>
        <charset val="134"/>
      </rPr>
      <t>、</t>
    </r>
    <r>
      <rPr>
        <sz val="10.5"/>
        <color theme="1"/>
        <rFont val="宋体"/>
        <charset val="134"/>
      </rPr>
      <t>徐张屯</t>
    </r>
    <r>
      <rPr>
        <sz val="10.5"/>
        <color theme="1"/>
        <rFont val="宋体"/>
        <charset val="134"/>
      </rPr>
      <t>、</t>
    </r>
    <r>
      <rPr>
        <sz val="10.5"/>
        <color theme="1"/>
        <rFont val="宋体"/>
        <charset val="134"/>
      </rPr>
      <t>新民村</t>
    </r>
    <r>
      <rPr>
        <sz val="10.5"/>
        <color theme="1"/>
        <rFont val="宋体"/>
        <charset val="134"/>
      </rPr>
      <t>、</t>
    </r>
    <r>
      <rPr>
        <sz val="10.5"/>
        <color theme="1"/>
        <rFont val="宋体"/>
        <charset val="134"/>
      </rPr>
      <t>西侯疃</t>
    </r>
    <r>
      <rPr>
        <sz val="10.5"/>
        <color theme="1"/>
        <rFont val="宋体"/>
        <charset val="134"/>
      </rPr>
      <t>、</t>
    </r>
    <r>
      <rPr>
        <sz val="10.5"/>
        <color theme="1"/>
        <rFont val="宋体"/>
        <charset val="134"/>
      </rPr>
      <t>西里村</t>
    </r>
    <r>
      <rPr>
        <sz val="10.5"/>
        <color theme="1"/>
        <rFont val="宋体"/>
        <charset val="134"/>
      </rPr>
      <t>、</t>
    </r>
    <r>
      <rPr>
        <sz val="10.5"/>
        <color theme="1"/>
        <rFont val="宋体"/>
        <charset val="134"/>
      </rPr>
      <t>东北黄城</t>
    </r>
    <r>
      <rPr>
        <sz val="10.5"/>
        <color theme="1"/>
        <rFont val="宋体"/>
        <charset val="134"/>
      </rPr>
      <t>、</t>
    </r>
    <r>
      <rPr>
        <sz val="10.5"/>
        <color theme="1"/>
        <rFont val="宋体"/>
        <charset val="134"/>
      </rPr>
      <t>东南黄城</t>
    </r>
    <r>
      <rPr>
        <sz val="10.5"/>
        <color theme="1"/>
        <rFont val="宋体"/>
        <charset val="134"/>
      </rPr>
      <t>、</t>
    </r>
    <r>
      <rPr>
        <sz val="10.5"/>
        <color theme="1"/>
        <rFont val="宋体"/>
        <charset val="134"/>
      </rPr>
      <t>西南黄城</t>
    </r>
    <r>
      <rPr>
        <sz val="10.5"/>
        <color theme="1"/>
        <rFont val="宋体"/>
        <charset val="134"/>
      </rPr>
      <t>、</t>
    </r>
    <r>
      <rPr>
        <sz val="10.5"/>
        <color theme="1"/>
        <rFont val="宋体"/>
        <charset val="134"/>
      </rPr>
      <t>后大宅</t>
    </r>
    <r>
      <rPr>
        <sz val="10.5"/>
        <color theme="1"/>
        <rFont val="宋体"/>
        <charset val="134"/>
      </rPr>
      <t>、</t>
    </r>
    <r>
      <rPr>
        <sz val="10.5"/>
        <color theme="1"/>
        <rFont val="宋体"/>
        <charset val="134"/>
      </rPr>
      <t>建赵庄</t>
    </r>
    <r>
      <rPr>
        <sz val="10.5"/>
        <color theme="1"/>
        <rFont val="宋体"/>
        <charset val="134"/>
      </rPr>
      <t>、</t>
    </r>
    <r>
      <rPr>
        <sz val="10.5"/>
        <color theme="1"/>
        <rFont val="宋体"/>
        <charset val="134"/>
      </rPr>
      <t>建张庄</t>
    </r>
    <r>
      <rPr>
        <sz val="10.5"/>
        <color theme="1"/>
        <rFont val="宋体"/>
        <charset val="134"/>
      </rPr>
      <t>、</t>
    </r>
    <r>
      <rPr>
        <sz val="10.5"/>
        <color theme="1"/>
        <rFont val="宋体"/>
        <charset val="134"/>
      </rPr>
      <t>建王庄</t>
    </r>
    <r>
      <rPr>
        <sz val="10.5"/>
        <color theme="1"/>
        <rFont val="宋体"/>
        <charset val="134"/>
      </rPr>
      <t>、</t>
    </r>
    <r>
      <rPr>
        <sz val="10.5"/>
        <color theme="1"/>
        <rFont val="宋体"/>
        <charset val="134"/>
      </rPr>
      <t>大同新</t>
    </r>
    <r>
      <rPr>
        <sz val="10.5"/>
        <color theme="1"/>
        <rFont val="宋体"/>
        <charset val="134"/>
      </rPr>
      <t>、</t>
    </r>
    <r>
      <rPr>
        <sz val="10.5"/>
        <color theme="1"/>
        <rFont val="宋体"/>
        <charset val="134"/>
      </rPr>
      <t>敬村</t>
    </r>
    <r>
      <rPr>
        <sz val="10.5"/>
        <color theme="1"/>
        <rFont val="宋体"/>
        <charset val="134"/>
      </rPr>
      <t>、</t>
    </r>
    <r>
      <rPr>
        <sz val="10.5"/>
        <color theme="1"/>
        <rFont val="宋体"/>
        <charset val="134"/>
      </rPr>
      <t>徐疃</t>
    </r>
  </si>
  <si>
    <t>子文乡</t>
  </si>
  <si>
    <r>
      <rPr>
        <sz val="10.5"/>
        <color theme="1"/>
        <rFont val="宋体"/>
        <charset val="134"/>
      </rPr>
      <t>北郝村</t>
    </r>
    <r>
      <rPr>
        <sz val="10.5"/>
        <color theme="1"/>
        <rFont val="宋体"/>
        <charset val="134"/>
      </rPr>
      <t>、</t>
    </r>
    <r>
      <rPr>
        <sz val="10.5"/>
        <color theme="1"/>
        <rFont val="宋体"/>
        <charset val="134"/>
      </rPr>
      <t>曹辽城</t>
    </r>
    <r>
      <rPr>
        <sz val="10.5"/>
        <color theme="1"/>
        <rFont val="宋体"/>
        <charset val="134"/>
      </rPr>
      <t>、</t>
    </r>
    <r>
      <rPr>
        <sz val="10.5"/>
        <color theme="1"/>
        <rFont val="宋体"/>
        <charset val="134"/>
      </rPr>
      <t>崔安村</t>
    </r>
    <r>
      <rPr>
        <sz val="10.5"/>
        <color theme="1"/>
        <rFont val="宋体"/>
        <charset val="134"/>
      </rPr>
      <t>、</t>
    </r>
    <r>
      <rPr>
        <sz val="10.5"/>
        <color theme="1"/>
        <rFont val="宋体"/>
        <charset val="134"/>
      </rPr>
      <t>崔安铺</t>
    </r>
    <r>
      <rPr>
        <sz val="10.5"/>
        <color theme="1"/>
        <rFont val="宋体"/>
        <charset val="134"/>
      </rPr>
      <t>、</t>
    </r>
    <r>
      <rPr>
        <sz val="10.5"/>
        <color theme="1"/>
        <rFont val="宋体"/>
        <charset val="134"/>
      </rPr>
      <t>大子文</t>
    </r>
    <r>
      <rPr>
        <sz val="10.5"/>
        <color theme="1"/>
        <rFont val="宋体"/>
        <charset val="134"/>
      </rPr>
      <t>、</t>
    </r>
    <r>
      <rPr>
        <sz val="10.5"/>
        <color theme="1"/>
        <rFont val="宋体"/>
        <charset val="134"/>
      </rPr>
      <t>店子头</t>
    </r>
    <r>
      <rPr>
        <sz val="10.5"/>
        <color theme="1"/>
        <rFont val="宋体"/>
        <charset val="134"/>
      </rPr>
      <t>、</t>
    </r>
    <r>
      <rPr>
        <sz val="10.5"/>
        <color theme="1"/>
        <rFont val="宋体"/>
        <charset val="134"/>
      </rPr>
      <t>东白</t>
    </r>
    <r>
      <rPr>
        <sz val="10.5"/>
        <color theme="1"/>
        <rFont val="宋体"/>
        <charset val="134"/>
      </rPr>
      <t>、</t>
    </r>
    <r>
      <rPr>
        <sz val="10.5"/>
        <color theme="1"/>
        <rFont val="宋体"/>
        <charset val="134"/>
      </rPr>
      <t>郭庄</t>
    </r>
    <r>
      <rPr>
        <sz val="10.5"/>
        <color theme="1"/>
        <rFont val="宋体"/>
        <charset val="134"/>
      </rPr>
      <t>、</t>
    </r>
    <r>
      <rPr>
        <sz val="10.5"/>
        <color theme="1"/>
        <rFont val="宋体"/>
        <charset val="134"/>
      </rPr>
      <t>林庄</t>
    </r>
    <r>
      <rPr>
        <sz val="10.5"/>
        <color theme="1"/>
        <rFont val="宋体"/>
        <charset val="134"/>
      </rPr>
      <t>、</t>
    </r>
    <r>
      <rPr>
        <sz val="10.5"/>
        <color theme="1"/>
        <rFont val="宋体"/>
        <charset val="134"/>
      </rPr>
      <t>马庄</t>
    </r>
    <r>
      <rPr>
        <sz val="10.5"/>
        <color theme="1"/>
        <rFont val="宋体"/>
        <charset val="134"/>
      </rPr>
      <t>、</t>
    </r>
    <r>
      <rPr>
        <sz val="10.5"/>
        <color theme="1"/>
        <rFont val="宋体"/>
        <charset val="134"/>
      </rPr>
      <t>南郝村</t>
    </r>
    <r>
      <rPr>
        <sz val="10.5"/>
        <color theme="1"/>
        <rFont val="宋体"/>
        <charset val="134"/>
      </rPr>
      <t>、</t>
    </r>
    <r>
      <rPr>
        <sz val="10.5"/>
        <color theme="1"/>
        <rFont val="宋体"/>
        <charset val="134"/>
      </rPr>
      <t>前子文</t>
    </r>
    <r>
      <rPr>
        <sz val="10.5"/>
        <color theme="1"/>
        <rFont val="宋体"/>
        <charset val="134"/>
      </rPr>
      <t>、</t>
    </r>
    <r>
      <rPr>
        <sz val="10.5"/>
        <color theme="1"/>
        <rFont val="宋体"/>
        <charset val="134"/>
      </rPr>
      <t>石干</t>
    </r>
    <r>
      <rPr>
        <sz val="10.5"/>
        <color theme="1"/>
        <rFont val="宋体"/>
        <charset val="134"/>
      </rPr>
      <t>、</t>
    </r>
    <r>
      <rPr>
        <sz val="10.5"/>
        <color theme="1"/>
        <rFont val="宋体"/>
        <charset val="134"/>
      </rPr>
      <t>石庄</t>
    </r>
    <r>
      <rPr>
        <sz val="10.5"/>
        <color theme="1"/>
        <rFont val="宋体"/>
        <charset val="134"/>
      </rPr>
      <t>、</t>
    </r>
    <r>
      <rPr>
        <sz val="10.5"/>
        <color theme="1"/>
        <rFont val="宋体"/>
        <charset val="134"/>
      </rPr>
      <t>孙辽城</t>
    </r>
    <r>
      <rPr>
        <sz val="10.5"/>
        <color theme="1"/>
        <rFont val="宋体"/>
        <charset val="134"/>
      </rPr>
      <t>、</t>
    </r>
    <r>
      <rPr>
        <sz val="10.5"/>
        <color theme="1"/>
        <rFont val="宋体"/>
        <charset val="134"/>
      </rPr>
      <t>王营</t>
    </r>
    <r>
      <rPr>
        <sz val="10.5"/>
        <color theme="1"/>
        <rFont val="宋体"/>
        <charset val="134"/>
      </rPr>
      <t>、</t>
    </r>
    <r>
      <rPr>
        <sz val="10.5"/>
        <color theme="1"/>
        <rFont val="宋体"/>
        <charset val="134"/>
      </rPr>
      <t>西白</t>
    </r>
    <r>
      <rPr>
        <sz val="10.5"/>
        <color theme="1"/>
        <rFont val="宋体"/>
        <charset val="134"/>
      </rPr>
      <t>、</t>
    </r>
    <r>
      <rPr>
        <sz val="10.5"/>
        <color theme="1"/>
        <rFont val="宋体"/>
        <charset val="134"/>
      </rPr>
      <t>西辽城</t>
    </r>
    <r>
      <rPr>
        <sz val="10.5"/>
        <color theme="1"/>
        <rFont val="宋体"/>
        <charset val="134"/>
      </rPr>
      <t>、</t>
    </r>
    <r>
      <rPr>
        <sz val="10.5"/>
        <color theme="1"/>
        <rFont val="宋体"/>
        <charset val="134"/>
      </rPr>
      <t>邢郭庄</t>
    </r>
    <r>
      <rPr>
        <sz val="10.5"/>
        <color theme="1"/>
        <rFont val="宋体"/>
        <charset val="134"/>
      </rPr>
      <t>、</t>
    </r>
    <r>
      <rPr>
        <sz val="10.5"/>
        <color theme="1"/>
        <rFont val="宋体"/>
        <charset val="134"/>
      </rPr>
      <t>义里</t>
    </r>
    <r>
      <rPr>
        <sz val="10.5"/>
        <color theme="1"/>
        <rFont val="宋体"/>
        <charset val="134"/>
      </rPr>
      <t>、</t>
    </r>
    <r>
      <rPr>
        <sz val="10.5"/>
        <color theme="1"/>
        <rFont val="宋体"/>
        <charset val="134"/>
      </rPr>
      <t>张敖</t>
    </r>
    <r>
      <rPr>
        <sz val="10.5"/>
        <color theme="1"/>
        <rFont val="宋体"/>
        <charset val="134"/>
      </rPr>
      <t>、</t>
    </r>
    <r>
      <rPr>
        <sz val="10.5"/>
        <color theme="1"/>
        <rFont val="宋体"/>
        <charset val="134"/>
      </rPr>
      <t>赵庄</t>
    </r>
  </si>
  <si>
    <t>台城220千伏变电站</t>
  </si>
  <si>
    <t>何庄乡</t>
  </si>
  <si>
    <r>
      <rPr>
        <sz val="10.5"/>
        <color theme="1"/>
        <rFont val="宋体"/>
        <charset val="134"/>
      </rPr>
      <t>柏林</t>
    </r>
    <r>
      <rPr>
        <sz val="10.5"/>
        <color theme="1"/>
        <rFont val="宋体"/>
        <charset val="134"/>
      </rPr>
      <t>、</t>
    </r>
    <r>
      <rPr>
        <sz val="10.5"/>
        <color theme="1"/>
        <rFont val="宋体"/>
        <charset val="134"/>
      </rPr>
      <t>报子营</t>
    </r>
    <r>
      <rPr>
        <sz val="10.5"/>
        <color theme="1"/>
        <rFont val="宋体"/>
        <charset val="134"/>
      </rPr>
      <t>、</t>
    </r>
    <r>
      <rPr>
        <sz val="10.5"/>
        <color theme="1"/>
        <rFont val="宋体"/>
        <charset val="134"/>
      </rPr>
      <t>北崔岭</t>
    </r>
    <r>
      <rPr>
        <sz val="10.5"/>
        <color theme="1"/>
        <rFont val="宋体"/>
        <charset val="134"/>
      </rPr>
      <t>、</t>
    </r>
    <r>
      <rPr>
        <sz val="10.5"/>
        <color theme="1"/>
        <rFont val="宋体"/>
        <charset val="134"/>
      </rPr>
      <t>北郭村</t>
    </r>
    <r>
      <rPr>
        <sz val="10.5"/>
        <color theme="1"/>
        <rFont val="宋体"/>
        <charset val="134"/>
      </rPr>
      <t>、</t>
    </r>
    <r>
      <rPr>
        <sz val="10.5"/>
        <color theme="1"/>
        <rFont val="宋体"/>
        <charset val="134"/>
      </rPr>
      <t>北满子</t>
    </r>
    <r>
      <rPr>
        <sz val="10.5"/>
        <color theme="1"/>
        <rFont val="宋体"/>
        <charset val="134"/>
      </rPr>
      <t>、</t>
    </r>
    <r>
      <rPr>
        <sz val="10.5"/>
        <color theme="1"/>
        <rFont val="宋体"/>
        <charset val="134"/>
      </rPr>
      <t>彪冢</t>
    </r>
    <r>
      <rPr>
        <sz val="10.5"/>
        <color theme="1"/>
        <rFont val="宋体"/>
        <charset val="134"/>
      </rPr>
      <t>、</t>
    </r>
    <r>
      <rPr>
        <sz val="10.5"/>
        <color theme="1"/>
        <rFont val="宋体"/>
        <charset val="134"/>
      </rPr>
      <t>察罗</t>
    </r>
    <r>
      <rPr>
        <sz val="10.5"/>
        <color theme="1"/>
        <rFont val="宋体"/>
        <charset val="134"/>
      </rPr>
      <t>、</t>
    </r>
    <r>
      <rPr>
        <sz val="10.5"/>
        <color theme="1"/>
        <rFont val="宋体"/>
        <charset val="134"/>
      </rPr>
      <t>长汝</t>
    </r>
    <r>
      <rPr>
        <sz val="10.5"/>
        <color theme="1"/>
        <rFont val="宋体"/>
        <charset val="134"/>
      </rPr>
      <t>、</t>
    </r>
    <r>
      <rPr>
        <sz val="10.5"/>
        <color theme="1"/>
        <rFont val="宋体"/>
        <charset val="134"/>
      </rPr>
      <t>东崔岭</t>
    </r>
    <r>
      <rPr>
        <sz val="10.5"/>
        <color theme="1"/>
        <rFont val="宋体"/>
        <charset val="134"/>
      </rPr>
      <t>、</t>
    </r>
    <r>
      <rPr>
        <sz val="10.5"/>
        <color theme="1"/>
        <rFont val="宋体"/>
        <charset val="134"/>
      </rPr>
      <t>东羽林</t>
    </r>
    <r>
      <rPr>
        <sz val="10.5"/>
        <color theme="1"/>
        <rFont val="宋体"/>
        <charset val="134"/>
      </rPr>
      <t>、</t>
    </r>
    <r>
      <rPr>
        <sz val="10.5"/>
        <color theme="1"/>
        <rFont val="宋体"/>
        <charset val="134"/>
      </rPr>
      <t>何庄</t>
    </r>
    <r>
      <rPr>
        <sz val="10.5"/>
        <color theme="1"/>
        <rFont val="宋体"/>
        <charset val="134"/>
      </rPr>
      <t>、</t>
    </r>
    <r>
      <rPr>
        <sz val="10.5"/>
        <color theme="1"/>
        <rFont val="宋体"/>
        <charset val="134"/>
      </rPr>
      <t>郎仁屯</t>
    </r>
    <r>
      <rPr>
        <sz val="10.5"/>
        <color theme="1"/>
        <rFont val="宋体"/>
        <charset val="134"/>
      </rPr>
      <t>、</t>
    </r>
    <r>
      <rPr>
        <sz val="10.5"/>
        <color theme="1"/>
        <rFont val="宋体"/>
        <charset val="134"/>
      </rPr>
      <t>郎仁</t>
    </r>
    <r>
      <rPr>
        <sz val="10.5"/>
        <color theme="1"/>
        <rFont val="宋体"/>
        <charset val="134"/>
      </rPr>
      <t>、</t>
    </r>
    <r>
      <rPr>
        <sz val="10.5"/>
        <color theme="1"/>
        <rFont val="宋体"/>
        <charset val="134"/>
      </rPr>
      <t>里河</t>
    </r>
    <r>
      <rPr>
        <sz val="10.5"/>
        <color theme="1"/>
        <rFont val="宋体"/>
        <charset val="134"/>
      </rPr>
      <t>、</t>
    </r>
    <r>
      <rPr>
        <sz val="10.5"/>
        <color theme="1"/>
        <rFont val="宋体"/>
        <charset val="134"/>
      </rPr>
      <t>刘庄</t>
    </r>
    <r>
      <rPr>
        <sz val="10.5"/>
        <color theme="1"/>
        <rFont val="宋体"/>
        <charset val="134"/>
      </rPr>
      <t>、</t>
    </r>
    <r>
      <rPr>
        <sz val="10.5"/>
        <color theme="1"/>
        <rFont val="宋体"/>
        <charset val="134"/>
      </rPr>
      <t>马店</t>
    </r>
    <r>
      <rPr>
        <sz val="10.5"/>
        <color theme="1"/>
        <rFont val="宋体"/>
        <charset val="134"/>
      </rPr>
      <t>、</t>
    </r>
    <r>
      <rPr>
        <sz val="10.5"/>
        <color theme="1"/>
        <rFont val="宋体"/>
        <charset val="134"/>
      </rPr>
      <t>马家庄</t>
    </r>
    <r>
      <rPr>
        <sz val="10.5"/>
        <color theme="1"/>
        <rFont val="宋体"/>
        <charset val="134"/>
      </rPr>
      <t>、</t>
    </r>
    <r>
      <rPr>
        <sz val="10.5"/>
        <color theme="1"/>
        <rFont val="宋体"/>
        <charset val="134"/>
      </rPr>
      <t>马营</t>
    </r>
    <r>
      <rPr>
        <sz val="10.5"/>
        <color theme="1"/>
        <rFont val="宋体"/>
        <charset val="134"/>
      </rPr>
      <t>、</t>
    </r>
    <r>
      <rPr>
        <sz val="10.5"/>
        <color theme="1"/>
        <rFont val="宋体"/>
        <charset val="134"/>
      </rPr>
      <t>马庄</t>
    </r>
    <r>
      <rPr>
        <sz val="10.5"/>
        <color theme="1"/>
        <rFont val="宋体"/>
        <charset val="134"/>
      </rPr>
      <t>、</t>
    </r>
    <r>
      <rPr>
        <sz val="10.5"/>
        <color theme="1"/>
        <rFont val="宋体"/>
        <charset val="134"/>
      </rPr>
      <t>南崔岭</t>
    </r>
    <r>
      <rPr>
        <sz val="10.5"/>
        <color theme="1"/>
        <rFont val="宋体"/>
        <charset val="134"/>
      </rPr>
      <t>、</t>
    </r>
    <r>
      <rPr>
        <sz val="10.5"/>
        <color theme="1"/>
        <rFont val="宋体"/>
        <charset val="134"/>
      </rPr>
      <t>南满子</t>
    </r>
    <r>
      <rPr>
        <sz val="10.5"/>
        <color theme="1"/>
        <rFont val="宋体"/>
        <charset val="134"/>
      </rPr>
      <t>、</t>
    </r>
    <r>
      <rPr>
        <sz val="10.5"/>
        <color theme="1"/>
        <rFont val="宋体"/>
        <charset val="134"/>
      </rPr>
      <t>彭营</t>
    </r>
    <r>
      <rPr>
        <sz val="10.5"/>
        <color theme="1"/>
        <rFont val="宋体"/>
        <charset val="134"/>
      </rPr>
      <t>、</t>
    </r>
    <r>
      <rPr>
        <sz val="10.5"/>
        <color theme="1"/>
        <rFont val="宋体"/>
        <charset val="134"/>
      </rPr>
      <t>任庄</t>
    </r>
    <r>
      <rPr>
        <sz val="10.5"/>
        <color theme="1"/>
        <rFont val="宋体"/>
        <charset val="134"/>
      </rPr>
      <t>、</t>
    </r>
    <r>
      <rPr>
        <sz val="10.5"/>
        <color theme="1"/>
        <rFont val="宋体"/>
        <charset val="134"/>
      </rPr>
      <t>什伍村</t>
    </r>
    <r>
      <rPr>
        <sz val="10.5"/>
        <color theme="1"/>
        <rFont val="宋体"/>
        <charset val="134"/>
      </rPr>
      <t>、</t>
    </r>
    <r>
      <rPr>
        <sz val="10.5"/>
        <color theme="1"/>
        <rFont val="宋体"/>
        <charset val="134"/>
      </rPr>
      <t>武庄</t>
    </r>
    <r>
      <rPr>
        <sz val="10.5"/>
        <color theme="1"/>
        <rFont val="宋体"/>
        <charset val="134"/>
      </rPr>
      <t>、</t>
    </r>
    <r>
      <rPr>
        <sz val="10.5"/>
        <color theme="1"/>
        <rFont val="宋体"/>
        <charset val="134"/>
      </rPr>
      <t>西李庄</t>
    </r>
    <r>
      <rPr>
        <sz val="10.5"/>
        <color theme="1"/>
        <rFont val="宋体"/>
        <charset val="134"/>
      </rPr>
      <t>、</t>
    </r>
    <r>
      <rPr>
        <sz val="10.5"/>
        <color theme="1"/>
        <rFont val="宋体"/>
        <charset val="134"/>
      </rPr>
      <t>西满正</t>
    </r>
    <r>
      <rPr>
        <sz val="10.5"/>
        <color theme="1"/>
        <rFont val="宋体"/>
        <charset val="134"/>
      </rPr>
      <t>、</t>
    </r>
    <r>
      <rPr>
        <sz val="10.5"/>
        <color theme="1"/>
        <rFont val="宋体"/>
        <charset val="134"/>
      </rPr>
      <t>西羽林</t>
    </r>
    <r>
      <rPr>
        <sz val="10.5"/>
        <color theme="1"/>
        <rFont val="宋体"/>
        <charset val="134"/>
      </rPr>
      <t>、</t>
    </r>
    <r>
      <rPr>
        <sz val="10.5"/>
        <color theme="1"/>
        <rFont val="宋体"/>
        <charset val="134"/>
      </rPr>
      <t>香管</t>
    </r>
    <r>
      <rPr>
        <sz val="10.5"/>
        <color theme="1"/>
        <rFont val="宋体"/>
        <charset val="134"/>
      </rPr>
      <t>、</t>
    </r>
    <r>
      <rPr>
        <sz val="10.5"/>
        <color theme="1"/>
        <rFont val="宋体"/>
        <charset val="134"/>
      </rPr>
      <t>许庄</t>
    </r>
    <r>
      <rPr>
        <sz val="10.5"/>
        <color theme="1"/>
        <rFont val="宋体"/>
        <charset val="134"/>
      </rPr>
      <t>、</t>
    </r>
    <r>
      <rPr>
        <sz val="10.5"/>
        <color theme="1"/>
        <rFont val="宋体"/>
        <charset val="134"/>
      </rPr>
      <t>杨各庄</t>
    </r>
    <r>
      <rPr>
        <sz val="10.5"/>
        <color theme="1"/>
        <rFont val="宋体"/>
        <charset val="134"/>
      </rPr>
      <t>、</t>
    </r>
    <r>
      <rPr>
        <sz val="10.5"/>
        <color theme="1"/>
        <rFont val="宋体"/>
        <charset val="134"/>
      </rPr>
      <t>赵院</t>
    </r>
    <r>
      <rPr>
        <sz val="10.5"/>
        <color theme="1"/>
        <rFont val="宋体"/>
        <charset val="134"/>
      </rPr>
      <t>、</t>
    </r>
    <r>
      <rPr>
        <sz val="10.5"/>
        <color theme="1"/>
        <rFont val="宋体"/>
        <charset val="134"/>
      </rPr>
      <t>中满子</t>
    </r>
    <r>
      <rPr>
        <sz val="10.5"/>
        <color theme="1"/>
        <rFont val="宋体"/>
        <charset val="134"/>
      </rPr>
      <t>、</t>
    </r>
    <r>
      <rPr>
        <sz val="10.5"/>
        <color theme="1"/>
        <rFont val="宋体"/>
        <charset val="134"/>
      </rPr>
      <t>周村</t>
    </r>
    <r>
      <rPr>
        <sz val="10.5"/>
        <color theme="1"/>
        <rFont val="宋体"/>
        <charset val="134"/>
      </rPr>
      <t>、</t>
    </r>
    <r>
      <rPr>
        <sz val="10.5"/>
        <color theme="1"/>
        <rFont val="宋体"/>
        <charset val="134"/>
      </rPr>
      <t>西何庄</t>
    </r>
  </si>
  <si>
    <r>
      <rPr>
        <sz val="11"/>
        <color rgb="FF000000"/>
        <rFont val="宋体"/>
        <charset val="134"/>
      </rPr>
      <t>两洼</t>
    </r>
    <r>
      <rPr>
        <sz val="11"/>
        <color rgb="FF000000"/>
        <rFont val="宋体"/>
        <charset val="134"/>
      </rPr>
      <t>乡</t>
    </r>
  </si>
  <si>
    <r>
      <rPr>
        <sz val="10.5"/>
        <color theme="1"/>
        <rFont val="宋体"/>
        <charset val="134"/>
      </rPr>
      <t>前庄</t>
    </r>
    <r>
      <rPr>
        <sz val="10.5"/>
        <color theme="1"/>
        <rFont val="宋体"/>
        <charset val="134"/>
      </rPr>
      <t>、</t>
    </r>
    <r>
      <rPr>
        <sz val="10.5"/>
        <color theme="1"/>
        <rFont val="宋体"/>
        <charset val="134"/>
      </rPr>
      <t>后庄</t>
    </r>
    <r>
      <rPr>
        <sz val="10.5"/>
        <color theme="1"/>
        <rFont val="宋体"/>
        <charset val="134"/>
      </rPr>
      <t>、</t>
    </r>
    <r>
      <rPr>
        <sz val="10.5"/>
        <color theme="1"/>
        <rFont val="宋体"/>
        <charset val="134"/>
      </rPr>
      <t>逯庄</t>
    </r>
    <r>
      <rPr>
        <sz val="10.5"/>
        <color theme="1"/>
        <rFont val="宋体"/>
        <charset val="134"/>
      </rPr>
      <t>、</t>
    </r>
    <r>
      <rPr>
        <sz val="10.5"/>
        <color theme="1"/>
        <rFont val="宋体"/>
        <charset val="134"/>
      </rPr>
      <t>郭屯</t>
    </r>
    <r>
      <rPr>
        <sz val="10.5"/>
        <color theme="1"/>
        <rFont val="宋体"/>
        <charset val="134"/>
      </rPr>
      <t>、</t>
    </r>
    <r>
      <rPr>
        <sz val="10.5"/>
        <color theme="1"/>
        <rFont val="宋体"/>
        <charset val="134"/>
      </rPr>
      <t>兴贤</t>
    </r>
    <r>
      <rPr>
        <sz val="10.5"/>
        <color theme="1"/>
        <rFont val="宋体"/>
        <charset val="134"/>
      </rPr>
      <t>、</t>
    </r>
    <r>
      <rPr>
        <sz val="10.5"/>
        <color theme="1"/>
        <rFont val="宋体"/>
        <charset val="134"/>
      </rPr>
      <t>北张沃</t>
    </r>
    <r>
      <rPr>
        <sz val="10.5"/>
        <color theme="1"/>
        <rFont val="宋体"/>
        <charset val="134"/>
      </rPr>
      <t>、</t>
    </r>
    <r>
      <rPr>
        <sz val="10.5"/>
        <color theme="1"/>
        <rFont val="宋体"/>
        <charset val="134"/>
      </rPr>
      <t>南张沃</t>
    </r>
    <r>
      <rPr>
        <sz val="10.5"/>
        <color theme="1"/>
        <rFont val="宋体"/>
        <charset val="134"/>
      </rPr>
      <t>、</t>
    </r>
    <r>
      <rPr>
        <sz val="10.5"/>
        <color theme="1"/>
        <rFont val="宋体"/>
        <charset val="134"/>
      </rPr>
      <t>南胡林</t>
    </r>
    <r>
      <rPr>
        <sz val="10.5"/>
        <color theme="1"/>
        <rFont val="宋体"/>
        <charset val="134"/>
      </rPr>
      <t>、</t>
    </r>
    <r>
      <rPr>
        <sz val="10.5"/>
        <color theme="1"/>
        <rFont val="宋体"/>
        <charset val="134"/>
      </rPr>
      <t>前铺</t>
    </r>
    <r>
      <rPr>
        <sz val="10.5"/>
        <color theme="1"/>
        <rFont val="宋体"/>
        <charset val="134"/>
      </rPr>
      <t>、</t>
    </r>
    <r>
      <rPr>
        <sz val="10.5"/>
        <color theme="1"/>
        <rFont val="宋体"/>
        <charset val="134"/>
      </rPr>
      <t>后铺</t>
    </r>
    <r>
      <rPr>
        <sz val="10.5"/>
        <color theme="1"/>
        <rFont val="宋体"/>
        <charset val="134"/>
      </rPr>
      <t>、</t>
    </r>
    <r>
      <rPr>
        <sz val="10.5"/>
        <color theme="1"/>
        <rFont val="宋体"/>
        <charset val="134"/>
      </rPr>
      <t>向屯</t>
    </r>
    <r>
      <rPr>
        <sz val="10.5"/>
        <color theme="1"/>
        <rFont val="宋体"/>
        <charset val="134"/>
      </rPr>
      <t>、</t>
    </r>
    <r>
      <rPr>
        <sz val="10.5"/>
        <color theme="1"/>
        <rFont val="宋体"/>
        <charset val="134"/>
      </rPr>
      <t>郑庄</t>
    </r>
    <r>
      <rPr>
        <sz val="10.5"/>
        <color theme="1"/>
        <rFont val="宋体"/>
        <charset val="134"/>
      </rPr>
      <t>、</t>
    </r>
    <r>
      <rPr>
        <sz val="10.5"/>
        <color theme="1"/>
        <rFont val="宋体"/>
        <charset val="134"/>
      </rPr>
      <t>东两洼</t>
    </r>
    <r>
      <rPr>
        <sz val="10.5"/>
        <color theme="1"/>
        <rFont val="宋体"/>
        <charset val="134"/>
      </rPr>
      <t>、</t>
    </r>
    <r>
      <rPr>
        <sz val="10.5"/>
        <color theme="1"/>
        <rFont val="宋体"/>
        <charset val="134"/>
      </rPr>
      <t>东呈干</t>
    </r>
    <r>
      <rPr>
        <sz val="10.5"/>
        <color theme="1"/>
        <rFont val="宋体"/>
        <charset val="134"/>
      </rPr>
      <t>、</t>
    </r>
    <r>
      <rPr>
        <sz val="10.5"/>
        <color theme="1"/>
        <rFont val="宋体"/>
        <charset val="134"/>
      </rPr>
      <t>东宅子</t>
    </r>
    <r>
      <rPr>
        <sz val="10.5"/>
        <color theme="1"/>
        <rFont val="宋体"/>
        <charset val="134"/>
      </rPr>
      <t>、</t>
    </r>
    <r>
      <rPr>
        <sz val="10.5"/>
        <color theme="1"/>
        <rFont val="宋体"/>
        <charset val="134"/>
      </rPr>
      <t>东庙头</t>
    </r>
    <r>
      <rPr>
        <sz val="10.5"/>
        <color theme="1"/>
        <rFont val="宋体"/>
        <charset val="134"/>
      </rPr>
      <t>、</t>
    </r>
    <r>
      <rPr>
        <sz val="10.5"/>
        <color theme="1"/>
        <rFont val="宋体"/>
        <charset val="134"/>
      </rPr>
      <t>东毛庄</t>
    </r>
    <r>
      <rPr>
        <sz val="10.5"/>
        <color theme="1"/>
        <rFont val="宋体"/>
        <charset val="134"/>
      </rPr>
      <t>、</t>
    </r>
    <r>
      <rPr>
        <sz val="10.5"/>
        <color theme="1"/>
        <rFont val="宋体"/>
        <charset val="134"/>
      </rPr>
      <t>东里屯</t>
    </r>
    <r>
      <rPr>
        <sz val="10.5"/>
        <color theme="1"/>
        <rFont val="宋体"/>
        <charset val="134"/>
      </rPr>
      <t>、</t>
    </r>
    <r>
      <rPr>
        <sz val="10.5"/>
        <color theme="1"/>
        <rFont val="宋体"/>
        <charset val="134"/>
      </rPr>
      <t>前刘营</t>
    </r>
    <r>
      <rPr>
        <sz val="10.5"/>
        <color theme="1"/>
        <rFont val="宋体"/>
        <charset val="134"/>
      </rPr>
      <t>、</t>
    </r>
    <r>
      <rPr>
        <sz val="10.5"/>
        <color theme="1"/>
        <rFont val="宋体"/>
        <charset val="134"/>
      </rPr>
      <t>南两洼</t>
    </r>
    <r>
      <rPr>
        <sz val="10.5"/>
        <color theme="1"/>
        <rFont val="宋体"/>
        <charset val="134"/>
      </rPr>
      <t>、</t>
    </r>
    <r>
      <rPr>
        <sz val="10.5"/>
        <color theme="1"/>
        <rFont val="宋体"/>
        <charset val="134"/>
      </rPr>
      <t>史官屯</t>
    </r>
    <r>
      <rPr>
        <sz val="10.5"/>
        <color theme="1"/>
        <rFont val="宋体"/>
        <charset val="134"/>
      </rPr>
      <t>、</t>
    </r>
    <r>
      <rPr>
        <sz val="10.5"/>
        <color theme="1"/>
        <rFont val="宋体"/>
        <charset val="134"/>
      </rPr>
      <t>西两洼</t>
    </r>
    <r>
      <rPr>
        <sz val="10.5"/>
        <color theme="1"/>
        <rFont val="宋体"/>
        <charset val="134"/>
      </rPr>
      <t>、</t>
    </r>
    <r>
      <rPr>
        <sz val="10.5"/>
        <color theme="1"/>
        <rFont val="宋体"/>
        <charset val="134"/>
      </rPr>
      <t>西宅子</t>
    </r>
    <r>
      <rPr>
        <sz val="10.5"/>
        <color theme="1"/>
        <rFont val="宋体"/>
        <charset val="134"/>
      </rPr>
      <t>、</t>
    </r>
    <r>
      <rPr>
        <sz val="10.5"/>
        <color theme="1"/>
        <rFont val="宋体"/>
        <charset val="134"/>
      </rPr>
      <t>西毛庄</t>
    </r>
    <r>
      <rPr>
        <sz val="10.5"/>
        <color theme="1"/>
        <rFont val="宋体"/>
        <charset val="134"/>
      </rPr>
      <t>、</t>
    </r>
    <r>
      <rPr>
        <sz val="10.5"/>
        <color theme="1"/>
        <rFont val="宋体"/>
        <charset val="134"/>
      </rPr>
      <t>西里屯</t>
    </r>
    <r>
      <rPr>
        <sz val="10.5"/>
        <color theme="1"/>
        <rFont val="宋体"/>
        <charset val="134"/>
      </rPr>
      <t>、</t>
    </r>
    <r>
      <rPr>
        <sz val="10.5"/>
        <color theme="1"/>
        <rFont val="宋体"/>
        <charset val="134"/>
      </rPr>
      <t>耿屯</t>
    </r>
  </si>
  <si>
    <t>马店镇</t>
  </si>
  <si>
    <r>
      <rPr>
        <sz val="10.5"/>
        <color theme="1"/>
        <rFont val="宋体"/>
        <charset val="134"/>
      </rPr>
      <t>北白庄</t>
    </r>
    <r>
      <rPr>
        <sz val="10.5"/>
        <color theme="1"/>
        <rFont val="宋体"/>
        <charset val="134"/>
      </rPr>
      <t>、</t>
    </r>
    <r>
      <rPr>
        <sz val="10.5"/>
        <color theme="1"/>
        <rFont val="宋体"/>
        <charset val="134"/>
      </rPr>
      <t>北会沃</t>
    </r>
    <r>
      <rPr>
        <sz val="10.5"/>
        <color theme="1"/>
        <rFont val="宋体"/>
        <charset val="134"/>
      </rPr>
      <t>、</t>
    </r>
    <r>
      <rPr>
        <sz val="10.5"/>
        <color theme="1"/>
        <rFont val="宋体"/>
        <charset val="134"/>
      </rPr>
      <t>北满正</t>
    </r>
    <r>
      <rPr>
        <sz val="10.5"/>
        <color theme="1"/>
        <rFont val="宋体"/>
        <charset val="134"/>
      </rPr>
      <t>、</t>
    </r>
    <r>
      <rPr>
        <sz val="10.5"/>
        <color theme="1"/>
        <rFont val="宋体"/>
        <charset val="134"/>
      </rPr>
      <t>北苏村</t>
    </r>
    <r>
      <rPr>
        <sz val="10.5"/>
        <color theme="1"/>
        <rFont val="宋体"/>
        <charset val="134"/>
      </rPr>
      <t>、</t>
    </r>
    <r>
      <rPr>
        <sz val="10.5"/>
        <color theme="1"/>
        <rFont val="宋体"/>
        <charset val="134"/>
      </rPr>
      <t>曹庄</t>
    </r>
    <r>
      <rPr>
        <sz val="10.5"/>
        <color theme="1"/>
        <rFont val="宋体"/>
        <charset val="134"/>
      </rPr>
      <t>、</t>
    </r>
    <r>
      <rPr>
        <sz val="10.5"/>
        <color theme="1"/>
        <rFont val="宋体"/>
        <charset val="134"/>
      </rPr>
      <t>邓庄</t>
    </r>
    <r>
      <rPr>
        <sz val="10.5"/>
        <color theme="1"/>
        <rFont val="宋体"/>
        <charset val="134"/>
      </rPr>
      <t>、</t>
    </r>
    <r>
      <rPr>
        <sz val="10.5"/>
        <color theme="1"/>
        <rFont val="宋体"/>
        <charset val="134"/>
      </rPr>
      <t>东长堤</t>
    </r>
    <r>
      <rPr>
        <sz val="10.5"/>
        <color theme="1"/>
        <rFont val="宋体"/>
        <charset val="134"/>
      </rPr>
      <t>、</t>
    </r>
    <r>
      <rPr>
        <sz val="10.5"/>
        <color theme="1"/>
        <rFont val="宋体"/>
        <charset val="134"/>
      </rPr>
      <t>付各庄</t>
    </r>
    <r>
      <rPr>
        <sz val="10.5"/>
        <color theme="1"/>
        <rFont val="宋体"/>
        <charset val="134"/>
      </rPr>
      <t>、</t>
    </r>
    <r>
      <rPr>
        <sz val="10.5"/>
        <color theme="1"/>
        <rFont val="宋体"/>
        <charset val="134"/>
      </rPr>
      <t>刘口屯</t>
    </r>
    <r>
      <rPr>
        <sz val="10.5"/>
        <color theme="1"/>
        <rFont val="宋体"/>
        <charset val="134"/>
      </rPr>
      <t>、</t>
    </r>
    <r>
      <rPr>
        <sz val="10.5"/>
        <color theme="1"/>
        <rFont val="宋体"/>
        <charset val="134"/>
      </rPr>
      <t>刘口</t>
    </r>
    <r>
      <rPr>
        <sz val="10.5"/>
        <color theme="1"/>
        <rFont val="宋体"/>
        <charset val="134"/>
      </rPr>
      <t>、</t>
    </r>
    <r>
      <rPr>
        <sz val="10.5"/>
        <color theme="1"/>
        <rFont val="宋体"/>
        <charset val="134"/>
      </rPr>
      <t>南白庄</t>
    </r>
    <r>
      <rPr>
        <sz val="10.5"/>
        <color theme="1"/>
        <rFont val="宋体"/>
        <charset val="134"/>
      </rPr>
      <t>、</t>
    </r>
    <r>
      <rPr>
        <sz val="10.5"/>
        <color theme="1"/>
        <rFont val="宋体"/>
        <charset val="134"/>
      </rPr>
      <t>南苏村</t>
    </r>
    <r>
      <rPr>
        <sz val="10.5"/>
        <color theme="1"/>
        <rFont val="宋体"/>
        <charset val="134"/>
      </rPr>
      <t>、</t>
    </r>
    <r>
      <rPr>
        <sz val="10.5"/>
        <color theme="1"/>
        <rFont val="宋体"/>
        <charset val="134"/>
      </rPr>
      <t>徘徊</t>
    </r>
    <r>
      <rPr>
        <sz val="10.5"/>
        <color theme="1"/>
        <rFont val="宋体"/>
        <charset val="134"/>
      </rPr>
      <t>、</t>
    </r>
    <r>
      <rPr>
        <sz val="10.5"/>
        <color theme="1"/>
        <rFont val="宋体"/>
        <charset val="134"/>
      </rPr>
      <t>秦王庄</t>
    </r>
    <r>
      <rPr>
        <sz val="10.5"/>
        <color theme="1"/>
        <rFont val="宋体"/>
        <charset val="134"/>
      </rPr>
      <t>、</t>
    </r>
    <r>
      <rPr>
        <sz val="10.5"/>
        <color theme="1"/>
        <rFont val="宋体"/>
        <charset val="134"/>
      </rPr>
      <t>王六市</t>
    </r>
    <r>
      <rPr>
        <sz val="10.5"/>
        <color theme="1"/>
        <rFont val="宋体"/>
        <charset val="134"/>
      </rPr>
      <t>、</t>
    </r>
    <r>
      <rPr>
        <sz val="10.5"/>
        <color theme="1"/>
        <rFont val="宋体"/>
        <charset val="134"/>
      </rPr>
      <t>西长堤</t>
    </r>
    <r>
      <rPr>
        <sz val="10.5"/>
        <color theme="1"/>
        <rFont val="宋体"/>
        <charset val="134"/>
      </rPr>
      <t>、</t>
    </r>
    <r>
      <rPr>
        <sz val="10.5"/>
        <color theme="1"/>
        <rFont val="宋体"/>
        <charset val="134"/>
      </rPr>
      <t>小白庄</t>
    </r>
    <r>
      <rPr>
        <sz val="10.5"/>
        <color theme="1"/>
        <rFont val="宋体"/>
        <charset val="134"/>
      </rPr>
      <t>、</t>
    </r>
    <r>
      <rPr>
        <sz val="10.5"/>
        <color theme="1"/>
        <rFont val="宋体"/>
        <charset val="134"/>
      </rPr>
      <t>辛店</t>
    </r>
    <r>
      <rPr>
        <sz val="10.5"/>
        <color theme="1"/>
        <rFont val="宋体"/>
        <charset val="134"/>
      </rPr>
      <t>、</t>
    </r>
    <r>
      <rPr>
        <sz val="10.5"/>
        <color theme="1"/>
        <rFont val="宋体"/>
        <charset val="134"/>
      </rPr>
      <t>辛营</t>
    </r>
    <r>
      <rPr>
        <sz val="10.5"/>
        <color theme="1"/>
        <rFont val="宋体"/>
        <charset val="134"/>
      </rPr>
      <t>、</t>
    </r>
    <r>
      <rPr>
        <sz val="10.5"/>
        <color theme="1"/>
        <rFont val="宋体"/>
        <charset val="134"/>
      </rPr>
      <t>院西</t>
    </r>
    <r>
      <rPr>
        <sz val="10.5"/>
        <color theme="1"/>
        <rFont val="宋体"/>
        <charset val="134"/>
      </rPr>
      <t>、</t>
    </r>
    <r>
      <rPr>
        <sz val="10.5"/>
        <color theme="1"/>
        <rFont val="宋体"/>
        <charset val="134"/>
      </rPr>
      <t>朱庄</t>
    </r>
    <r>
      <rPr>
        <sz val="10.5"/>
        <color theme="1"/>
        <rFont val="宋体"/>
        <charset val="134"/>
      </rPr>
      <t>、</t>
    </r>
  </si>
  <si>
    <t>故城</t>
  </si>
  <si>
    <t>张田220千伏变电站</t>
  </si>
  <si>
    <t>建国镇</t>
  </si>
  <si>
    <t>水坡，要庄，燕庄，石佛，李庄
，杨庄，脏庄，南王庄，徐店
，南高庄，姜圈，树庄，南陈
，东刘，辛堤，叶庄，毛店，草寺，西刘，许口，大尚，程村
，小商，位庄，王同，吕华，郭庄，小林，张庄，徐尧，初庄，才庄，北高庄，刘辛，良尧，北陈庄，曹口，北王庄，罗马，庞堂，巩庄，姜庄，三里庄，马庄，二里庄，宋庄，民主，建国，宋唐，和平，霍庄，祖庄，齐庄，孔辛庄，东冯，西冯，马寺，于古屯</t>
  </si>
  <si>
    <r>
      <rPr>
        <sz val="11"/>
        <color rgb="FF000000"/>
        <rFont val="宋体"/>
        <charset val="134"/>
      </rPr>
      <t>饶阳店站</t>
    </r>
    <r>
      <rPr>
        <sz val="11"/>
        <color rgb="FF000000"/>
        <rFont val="宋体"/>
        <charset val="134"/>
      </rPr>
      <t>镇</t>
    </r>
  </si>
  <si>
    <t>北马后，北仁庄，曹庄，东马
，杜庄，户庄，黄草洼，冷五头
，刘辛庄，南马村，南庄村，盛树林，时庄村，水东屯，王庄
，吴庄，西里屯，西曾，西镇
，徐庄，薛官屯，杨辛庄，杨庄
，于庄，袁庄，朱辛庄，北马前
，东曾，黄官屯，李官屯，饶阳店，丁庄，东镇，焦庄，宋庄
，郑庄，子路</t>
  </si>
  <si>
    <t>西半屯镇</t>
  </si>
  <si>
    <t>十二里，郭庄，王洼，张庄，南梁，范庄，李庄，姜庄，十八里
，东桥，西桥，西里屯，盐场
，孙庄，瓦子庄，付庄，藏庄
，北梁，姚庄，书村，郑林
，牟林，李林，树林，小屯，高庄，康庄，前孝兰，后孝兰，庄科，牛辛庄，双屯，徐东屯
，湖心寺，乔庄，后赵，李红屯
，于洪屯，时庙，何刘屯，南召
，万庄，西半屯，东半屯，前赵
，于庄，天水屯，随庄</t>
  </si>
  <si>
    <t>武官寨镇</t>
  </si>
  <si>
    <t>北半屯村，仓上村，柴庄，车庄
，垂麦，大店，大言，刁庄，东孟，东言，冯庄，付官屯，后花园，后屯，霍庄，军王庙，叩庄
，李店，李尧头，梁庄，马行
，马庄，孟村，尼庄，齐庄，前花园，前屯，苏庄，王尧头，王庄，五台坡，武官寨，武官寨村直，武庄，西孟，西言，香炉坡
，小店，杨柳庄，杨五头，于刘洼，张洪屯，张尧头，张庄，赵庄，周楼</t>
  </si>
  <si>
    <t>军屯</t>
  </si>
  <si>
    <t>大王，高行杖，关庙村，胡官屯村，贾庄村，军屯村，刘行杖村
，刘庙村，牛庄村，王庄村，小王村，小辛村，徐里村，杨寺村
，张里村，赵里村，赵庙村，庄科村，丁里村，王行杖村</t>
  </si>
  <si>
    <t>故城220千伏变电站</t>
  </si>
  <si>
    <t>故城镇</t>
  </si>
  <si>
    <t>北二屯村，北关村，北郭村，北元村，陈庄村，大第八村，大文村，代庄村，东关村，东南镇村
，东十村，东万村，复立村，何庄村，胡别王村，霍了庄村，贾别王，刘庄村，芦庄村，马厂村
，南二屯，南郭村，裴别王村
，三里口村，桑塘村，西关村，西南镇村，西十村，西万村，小第八村，小屯村，小文村，新庄村，张庄村，赵庄村，中镇村
，周庄</t>
  </si>
  <si>
    <t>三朗镇</t>
  </si>
  <si>
    <t>白佛寺村，北岭踪村，北镇村
，车田村，陈田村，大李庄村
，东牟村，东原西村，韩庄村
，河北召村，红庙村，红旗村
，后崔庄村，后沙岗村，后土营村，贾召村，蒋召村，居召村
，李长林，南岭踪村，南芦庄村
，南镇村，庞田村，前崔庄，前土营，前响沟村，师召村，王长林，西高才村，西牟村，西原西村，小李庄村，辛召村，新崔庄村，新田村，杨福屯村，尹里村
，饮马河村，翟杏基村，张长林
，张田村，赵长林村，朱往驿村</t>
  </si>
  <si>
    <t>青罕镇</t>
  </si>
  <si>
    <t>大刘孝子村，千户庄，第十，青罕，刁南庄，小刘孝子，鲁庄
，柴庄，周官庄，李王庄，白庙
，南王庄，陈庄，刁孝子，北王庄，皮庄，侯庄，于孝子，吴夏庄，秘孝子，南官庄，骑马寺
，石西</t>
  </si>
  <si>
    <t>夏庄镇</t>
  </si>
  <si>
    <t>小召，魏庄，袁一，小刘庄，小第五，小曹庄，刘庄，第九村
，东殷庄，大第五，西三村，杨务村，（袁二村-煤改电），胡塘，潘庄，桑元，王庄，夏西
，张庄，大曹庄，大刘庄，丁庄村，坟台村，河北崖，河沟村
，龙凤店，骆庄村，头屯村，徽王庄，夏东，小化，丞相营，大化，第七，东第三，芦圈，罗小营，商业街，四新，田庄，西殷庄，夏北，型谷庄，杨庄，袁庄王庄村</t>
  </si>
  <si>
    <r>
      <rPr>
        <sz val="11"/>
        <color rgb="FF000000"/>
        <rFont val="宋体"/>
        <charset val="134"/>
      </rPr>
      <t>辛庄</t>
    </r>
    <r>
      <rPr>
        <sz val="11"/>
        <color rgb="FF000000"/>
        <rFont val="宋体"/>
        <charset val="134"/>
      </rPr>
      <t>乡</t>
    </r>
  </si>
  <si>
    <t>高庄，崔庄，孙庄，李仙寨，东三务，孟务，王务，孙务，东辛庄，西辛庄，高小营，豆保店
，张小么，万小么，北官庄，牛卧庄，候庄，田小么，庙灵，大寒布，东化，新化，白小么，马庄，十美，沙户庄，陶户庄，碱场店，前孟町，后孟町，周小么
，大马坊，小寒布，魏家院</t>
  </si>
  <si>
    <t>坊庄乡</t>
  </si>
  <si>
    <t>东宇屯村，后吴村，鹿豕村，潘屯村，前吴村，沙沃庄村，位庄村，西宇屯村，马军寨村，卢庄村，东京村，西京村，苏庄村，杨梧茂村，齐梧茂村，霍梧茂村
，韩梧茂村，于林村，东学村，杨獐村，北獐村，南獐村，大月庄村，小月庄村，乔庄村，宋庄村，坊庄村，孙庄村，刘庄村，王庄村，大梧茂村，吴梧茂村
，小庙村，堤口村，孙于村，乜宁村，刘付村，贾丰村，南林子村，北林子村，邢庄村，小杨村
，大杨村，娄子村，吕町村，中化村，西化村，万庄村，太平村
，李庄村，齐庄村，庞庄村，吴令寺村，张庄村，于庄村</t>
  </si>
  <si>
    <t>里老乡</t>
  </si>
  <si>
    <t>小马坊新村，小马坊老村，刘鸭村，李鸭村，周鸭村，寒下村，刘庄村，前赵村，后赵村，赵鲁屯村，皮婆屯村，二南庄村
，良庄村，机场东门，西小屯村
，朴庄村，前里老村，后里老村
，焦庄村</t>
  </si>
  <si>
    <t>郑口镇</t>
  </si>
  <si>
    <t>杨也村，五户村，夏家庙村，沙沃庄村，堤口村，孟庄村，前黄村，葛村，后香坊村，前香坊村，三坛村，杨也村，辛宅村，翟庄村，张庄村，二坛村，果子口村，后也村，前也村，张庄村，东北屯，东曹官，东南屯，东排，杜坟，温庄，范庄，西河，高庄，后排，刘古庄，刘堂，东河，刘辛庄，孟古庄，齐庄，小街子，前排，西北屯，西曹官，西南屯
，夏庄，芦庄，寨子，赵行，西排，大杏基村，冯杏基村，高东村，高西村，高中村，高庄村
，后响沟村，贾黄村，陆黄村，秘黄村，齐杏基村，烧盆屯村
，师黄村，中华街、体育街、扬帆大街，青年节、顺达路，广交路、工业路、平安大道、幸福路</t>
  </si>
  <si>
    <t>景县</t>
  </si>
  <si>
    <t>景县220千伏变电站</t>
  </si>
  <si>
    <t>景州镇</t>
  </si>
  <si>
    <t>周亚夫路、景泰大街、景安大街、景新大街、景开大街、任重路、广川大街、五屯大街、董仲舒路、西苑路、东苑路、小刘庄、二份村、丛庄、沙堤、上官、徐庄、潘庄、史庄、双庙、王家埝、杨庄、老庄、马庄、小车庄、菜里庄、靳庄、里厢屯、小辛庄、皮庄、谢里厢、三里厢、北七里庄、双琢、刘丰、杨家洼、庞庄、良庄、七里庄、东李庄、五窑庄、闫庄、郝家洼、张娘庄、红庙、小厂、吴庄、段屯、王吾庄、郁桥村、周郭庄、两半庄、韩庄科、大厂、西李庄、车庄、大孙庄、郜庄、关庄、郭小旺、刘庄、马天乙、马小旺、尚庄、司庄、苏辛庄、唐庄、王庄、香店、辛小旺、姜庄、毛庄、奇店、左庄、杨庄、双庙、元小旺、张小旺、洼村、何里庄、仁井村、陈辛庄村、东门里、南门里、三里庄、常庄、段屯3、焦庄、常东、常西、常南、德坡、七里铺、三里铺、后屯、汪庄、薛洼、柴庄、大王庄、苏庄、小刘屯、大青、大辛庄、段屯、冯沙、高辛店、郭石谷、胡庄、黄屯、李辛店、林庄、柳沙、马沙、马庄、孟庄、明屯、齐庄、千佛堂、十里铺、十三里、王楼、王辛店、王一怀、小青、小辛庄、张八棍、张沙、张文举、张庄、赵屯、赵庄、赵杨院</t>
  </si>
  <si>
    <t>洚河流镇</t>
  </si>
  <si>
    <t>XX村、XX村、XX村、XX街道、许高、大王庄、桑高、蔡庄、曹高、车龙、陈白高、崔屯、大良、代庄、董杨村、高家院、郝庄、河沟、后双庙、华庄、贾高、焦庄、刘房、刘高、刘庄村、孟桥、娘娘庙、十二里、松安、宋屯、苏闫庄、王郜、王明在、王指南、小代庄、西小良、向屯、小杜庄、小王、辛庄、闫高、盐厂、姚庄、张好义、张茂、张奇、赵将军、赵庄、周高、彭楼、高庄、前双</t>
  </si>
  <si>
    <t>安陵乡</t>
  </si>
  <si>
    <t>安南村、八里铺村、曹埝村、陈村、崔村、第九村、第十村、东保口村、二古庄村、范庄村、古城村、后村、后高村、后张村、华口村、苏老家村、刘庄村、马道口村、马辛村、苗庄村、七北村、七中村、骑庄村、前村、前高村、前张村、双楼村、吴庄村、西保口村、象眼村、小村、苏牛村、小屯村、徐楼村、徐庄村、闫辛村、杨官村、榆杭村、大张辛村、黑苏庄村、玉泉庄村、沙沃村</t>
  </si>
  <si>
    <t>温城乡</t>
  </si>
  <si>
    <t>范温城、西志窑、沈志窑、刘八庄、卜村、刘寨子、梁寨子、葛寨子、魏村、西赵庄、宋门、西后、东后、碱场、申高、刘高、姜高、前孟桥、宫高、周高、王高、白高、苗高、大耿高、小耿高、朴庄、小郭庄、大赵庄、小赵庄、油坊、费家洼、千民屯、马庄、李温城、苏院、尚庄、关河、郭龙庄、古刘庄、孙温城、大温城</t>
  </si>
  <si>
    <t>王瞳镇</t>
  </si>
  <si>
    <t>大野庄、西场、铁沙窝、后埝、后葛庄、南野庄、堤子、史庄、张庄、陆庄、赵林、封庄、徐庄、付野庄、高野庄、白寺、夏寺、王中、王西、王东、贾中、贾东、贾西、西谢町、东谢町、后谢町、北王瞳、解庄、南王瞳、王七庄、隋庄、董庄、付庄、青庄、大刘庄、五步村、前陈坊、东梨园、前葛庄、小高义、前埝</t>
  </si>
  <si>
    <t>连镇乡</t>
  </si>
  <si>
    <t>方子、新政府、扣庄、后三里、许庄、前史、小叶、后叶、后史、戈庄、郝庄、周庄、小朱、西三、薛寺、小历、东三里、前韩、张枣、陈庄、小刘、曹庄、大朱、赵虎、后韩、五里、张茂、新张、范庄、马庄、苏庄、张健、车爻、西王、安庄、黄庄、赵官寺、前双、大刘、后双、前双、赵庄、周爻、东王、凡桥、李桥、良庄、于庄、党庄、宗庄、赵集、陆庄、北街</t>
  </si>
  <si>
    <t>后留名府乡</t>
  </si>
  <si>
    <t>大落寨、后野旺、前野旺、王上营、小落寨、野厂、北西庄、大果义、朴庄、霸家寺、留府后、魁星庄、小营、辛庄、张王、宋上营、曹王、曹上营、才王、白王、庄头、前留府、苦水营、小果义、</t>
  </si>
  <si>
    <t>杜桥镇</t>
  </si>
  <si>
    <t>孙庄、郁庄、马圈、前台、后台、后杜桥、车庄、徐庄、罗庄、东路（含市场）、西路、施庄、东朱河、高庄、戈家院、戈里庄、花牛王、刘驳、西朱河、司马庄、大周庄、任庄、何庄、小周庄、申庄、岔道口、王厂、万庄、孟庄、吕庄、庞庄、薛杨院、郝杨院、于林、宋名扬、曹庄、郑庄、香坊、陈后、陈前、辛庄、王百年、朴庄子、凌庄、丁马庄、佛台、前杜桥、草厂、</t>
  </si>
  <si>
    <t>刘集镇</t>
  </si>
  <si>
    <t>冯庄、后七、前七、施庄、王辉、郑庄、苏王、前刘、董周、后张、井张、李梅、马道人、十王店、十五里口、苏楼、丁庄、常庄、马龙图、李黄庄、周西彦、常辛、宋家洼、丁范庄、车辛、张圈、王浅、周老家、马油坊、李天官、相庄、东榆、西榆、周庄、王庄、位庄、常坊、周八、东粉匠庄、西粉匠庄、元村、小杨官、路庄、南宋庄、石庄、赵庄、时庄、吕庄、朴庄、大杨官、陶庄、付庄、李铁锅、高榔头、顾庄、邱庄、刘桐、刘枝、刘集、侯庄、小郭、马解、北宋、夹河王、焦庄、孔里、冷庄、秦河、张自公、王保、后刘、</t>
  </si>
  <si>
    <t>梁集乡</t>
  </si>
  <si>
    <t>陈庄、二乡、五门、后街、西芦、南辛、赵团、厂里、大句、大米、大王、大张、程庄、东高、东街、东芦、东王、东小梁、耿庄、后句、后夏、李凤图、李拐、苗团、乔庄、三团、杨铁匠、刘福庄、刘子龙、南街、南小庄、前街、万庄、王二胡、西街、西夏、小句、小米、小位、邢庄、烟子、扬庄、杨庄、姚河村、宜村、营盘村、赵店村、曹庄、丁庄、东夏、东修、东庄、西修、小北庄、闫明还、</t>
  </si>
  <si>
    <t>龙马220千伏变电站</t>
  </si>
  <si>
    <t>龙华镇</t>
  </si>
  <si>
    <t>韩黄村、阎黄村、北高庄、张黄、乡直、后秦、张卜定、常木客、白黄、马路、西路、房庄、孔村、赵辛、郑黄、邓卜定、东德厢、东苏、南高庄、后安村、后马、前马、王德厢、王庄、西也庄、中秦、张东、王庄、东马村、胡营、圣堂、徐卜定、彭村、南文革、贾吕村、北马村、北文革、北张庄、程庄、大冯、东也庄、董庄、房辛、韩卜定、后路、后孙庄、碱厂庄、姜元、刘头、龙东、隆东、隆西、吕屯、南刘庄、南桥、前孙庄、社办厂、台辛庄、吴庄、西德厢、养老院、西苏、线卜定、小德厢、小冯、杨朵、翟刘庄、张西、郑庄、</t>
  </si>
  <si>
    <r>
      <rPr>
        <sz val="11"/>
        <color rgb="FF000000"/>
        <rFont val="宋体"/>
        <charset val="134"/>
      </rPr>
      <t>广川</t>
    </r>
    <r>
      <rPr>
        <sz val="11"/>
        <color rgb="FF000000"/>
        <rFont val="宋体"/>
        <charset val="134"/>
      </rPr>
      <t>镇</t>
    </r>
  </si>
  <si>
    <t>北杨木、姚庄、西辛庄、张枫林、宋庄、庞庄、大辛庄、大枫林、周吕村、西早科、陈屯、前贾岛、后贾岛、高木客、陈木客、木里庄、南木客、韩木客、李屯、东早科、郑庄、郑秦村、刘秦村、秦屯、广川村、小枫林、王吕村、房吕村、大赵庄、福赵庄、小赵庄、卢庄、南庄、宿赵、前庄、大富、河渠、薛村、小董、大董、南杨木、</t>
  </si>
  <si>
    <t>青兰乡</t>
  </si>
  <si>
    <t>郝庄村、南张村、苏堂村、王家管村、后赵前村、前赵柏村、西梨园村、陈家管村、陈章村、大章村、李章村、朱加官村、杨章村、大周庄村、小周庄村、刘家管村、南申庄、西青兰村、小长史村、大王义村、大长史村、东青兰村、前塘坡村、西郭庄村、后坊子村、大神塚村、小王义村、江西村、江东村、江前村、吴庄、北申庄、黄村、江后村、小神塚村、北江江村、前辛庄、吕德厢、孙德厢、东卜定、西卜定、东梨园、</t>
  </si>
  <si>
    <t>王谦寺乡</t>
  </si>
  <si>
    <t>和庄、黄郑庄、孟庄、刘村、马庄村、杜村、乜村、苗村、程村、后油、前油、白相公、乜庄、赵庄、后塘坡、六股、赵后、前达村、后达村、冯高卜村、邸洼村、司洼村、袁洼村、小上官村、大上官村、郑古庄村、庄村、西张庄村、位高卜村、孙庄村、贾庄村、于林村、七树村、西刘高卜村、朱庄村、东柳高卜村、高村、西良村、赵庄村、炮庄村、张龙岗村、王高卜村、聂高卜村、小刘庄村、李庄村、孙村、倪高卜村、杨庄村、东良村、刘镇村、刘庄村、王谦寺村、</t>
  </si>
  <si>
    <t>富德220千伏变电站</t>
  </si>
  <si>
    <t>庙镇</t>
  </si>
  <si>
    <t>小洋东、朱庄、八东、郑庄、小洋西、白草洼、梁庄、东营、西营、西高海、北高海、阁上、胡庄、八西、马营、苏庄、南高海、八里屯、老庄、李门楼、李门楼大街、宋道口、李门楼大街西、前枣林、义和庄、南武庄、南大屯、于庄、范庄、马庄、陈庄、南街、北街、西街、东街、甘官屯、庙镇大街、</t>
  </si>
  <si>
    <t>北留智镇</t>
  </si>
  <si>
    <t>南靳庄村、吕院、东爻、宫庄、北留智、肥城、东第八、三前、三后、八西、八东、南王庄、七南、第五、辛宅、刘庄、张院、赵庄、苏官营、西第八、东王庄、后枣林、牛庄、押庄、张代庄、北吴庄、南留智、西王庄、小王庄、郑庄、黄庄、朱北楼、后杨庄、赵桥、曹庄、老君堂、南周庄、第二、后于家、堤子王、西爻、苏院、黄草铺、碱场王、</t>
  </si>
  <si>
    <t>阜城</t>
  </si>
  <si>
    <t>建桥220千伏变电站</t>
  </si>
  <si>
    <t>建桥乡</t>
  </si>
  <si>
    <t>陈庄、大冯、大徐、东多、东高、东倪、东张、高胡、郭朗、后徐、建北、建东、建阳、李朗、牟朗、南曹、彭刘、前徐、宋王、孙朗、铁匠、王宫、王雄、西高、西倪、西张、小高、小马、许庄、张龙、张雄、赵门、周李</t>
  </si>
  <si>
    <t>大白乡</t>
  </si>
  <si>
    <r>
      <rPr>
        <sz val="10"/>
        <color rgb="FF000000"/>
        <rFont val="宋体"/>
        <charset val="134"/>
      </rPr>
      <t>北张庄</t>
    </r>
    <r>
      <rPr>
        <sz val="10"/>
        <color rgb="FF000000"/>
        <rFont val="宋体"/>
        <charset val="134"/>
      </rPr>
      <t>、逼虎张、粗布刘、大白、大马、大树刘、店子上、店子王、东都、各卜韩、各卜李、谷庄、郭庄、侯小张、侯庄、后安、后马、后孟、机匠王、夹河韩、亢李、李千、李庄、龙王堂、娘娘庙、前安、前马、冉庄、尚庄、史集、双庙杨、土山、王良、吴管、西都、小崔、小凡、小皇、小李、小生、信庄、徐化、许庄、颜坊、于万、张主、赵庄、周庄</t>
    </r>
  </si>
  <si>
    <t>崔庙镇</t>
  </si>
  <si>
    <t>北郑庄、本头刘、陈集、闫庄、大范、大息、东漫河、放羊张、苟庄、管庄、果子张、洪庙、黄常、金庄、刘娥、芦集、马庄、门张、普城寺、齐庄、史家庵、孙保、王怀玉、王六、王山、西王李、小皇、小孙、小王、小魏、小息、小杨、小尤、肖庄、许桥、张而庄、张会头、张明梧、张兴、赵庄、安都营、北高城、北孟、陈辛、大曹、大魏、丁庄、东高城、东郭、东李京、东刘曹、东曲、苟坊、河沟、后罗、后砖、贾庄、姜村、康庄、李常、刘胡、南孟、潘庄、前高城、前罗、前砖、清东崖、商庄、石庄、苏庄、孙庄、田庄、王皮弦、王台、王庄、西高城、西李京、西刘曹、西曲、杨庄、营盘、张坊、砖门</t>
  </si>
  <si>
    <t>阜城镇</t>
  </si>
  <si>
    <t>古城街、汇源街、中关街、阜兴大街、育才街、东安大街、恒通大街、人民路、富强路、腾飞路、光明路、振兴路、边常巷、常村、代庄、党庄、东八里、杜场、对寨、冯塔、干河、高楼、高小、高辛庄、高庄、郭家庄、郭塔、黑龙寺、红屯、后康、黄庄、郏林、老庄科、李皇、连村、梁家庄、刘林桥、柳王屯、卢皇、孟常巷、米村、米小、南旺、七里铺、戚庄、前康、乔庄、三里铺、桑庄、沙吉村、社直、史常巷、宋村、王村、王庄、西八里、西马厂、西门庄、西尚庄、肖村、谢村、杨庄、尹村、尤常巷、张常巷、张塔、八里屯、多王村、二十户、高王、耿王村、</t>
  </si>
  <si>
    <r>
      <rPr>
        <sz val="10.5"/>
        <color theme="1"/>
        <rFont val="宋体"/>
        <charset val="134"/>
      </rPr>
      <t>后寨、酒村、李王村、陵园、前寨、芮王村、孙王、田王、</t>
    </r>
    <r>
      <rPr>
        <sz val="12"/>
        <color theme="1"/>
        <rFont val="宋体"/>
        <charset val="134"/>
      </rPr>
      <t>魏王</t>
    </r>
  </si>
  <si>
    <t>王集乡</t>
  </si>
  <si>
    <t>白马刘、北王集、车李村、大付村、大张村、东王集、克李村、孔庄村、李北台村、李化香、李界村、梁庄村、南王集、南张庄、孙梅村、王二马、王好村、王恒南、王节村、王库村、王顺村、苇子湾、席庄村、小白庄、小刘村、小未村、闫庄村、杨门村、崔杨、樊庄、后安、后金、后王、姜庄、李守先、其二、前安、前金、桑庄、王把什、王老、王其、王药包、西小吴、小朱、谢庄、杨仲书、尤庄、周化、朱辛、李家河、小陈、小褚、张北堂、张家庄</t>
  </si>
  <si>
    <t>漫河镇</t>
  </si>
  <si>
    <t>卞庄、东档柏、东韩村、东临阵、段庄、丰庄、高辛、郭庄、韩关、后八丈、后李、后宣屯、李高、灵神庙、留驾井、马娥庄、漫河、南学、倪庄、祁庄、前八丈、前黎、前宣屯、赛马、申董、塘坊、吴家铺、西档柏、西韩 、西临阵、信乡、许家铺、杨庙、杨青高、杨小庄、叶家铺、义和庄、中临阵</t>
  </si>
  <si>
    <t>霞口镇</t>
  </si>
  <si>
    <t>安庄、白庄、边庄、常学、常庄、陈庄、大皇、代宫、迪王、东霞口、董庵、坊庄、高潮元、郭桥、郝庄、黑庙、后陈、后宫、霍庄、李爱、李朝、刘仁、刘庄、吕庄、马庄、南霞口、潘庄、前陈、前宫、前王、曲龙河、冉庄、石井、双庙、王海、王李、王连、王茂、西霞口、小代、小董、小韩、小姬、小宋、小王、小吴、小宗、辛庄、于庄、张华雨、张槐、赵庄、周桥、周通、朱托</t>
  </si>
  <si>
    <t>北街、大崔、大董、大龙、大孙、大王、大谢庄、大杨、大周、大朱、邓庄、东刘、高龙、高庄、戈坟、韩庄、后常、后路、后张、霍辛、老马、李晋、刘守桥、柳马曹、鲁庄、毛庄、南场、南辛、牛屯、前常、任庄、施坟、司庄、松树董、谭庄、王江、魏圈、西街、西刘、小崔、小董、小管、小李、小路、小邢、徐庄、薛家庙、油坊口、张贯、中常、朱同、庄科、邹桥、八里村、边庄村、大高村、大宁村、丁陆村、黄庙村、井庄村、李言村、刘辛村、路洼村、孟头村、南郑庄、孙庄、王力村、王畔村、夏庄、小崔村、小端村、小高村、小孟村、小周、杨窑村、张庄村、赵关村</t>
  </si>
  <si>
    <t>陈赵、拔王、白马堂、北徐、缠枣、崔枣、大王庙、代南、单高、东付、东柳、东马、东马厂、杜南、费庄、高什井、耿庄、古城、郭里阳、何里阳、后雄、纪庄、蒋庄、晋庄、军张、康店、李贡、李灰、李小、历桥、刘灰、柳树高、卢店、马赵、孟庄、南付、倪灰、祁井庄、齐门、前场、前王、前雄、史灰、塘坑、田庄、王派、王皮、魏枣、西柳、西徐、小里、小刘、小王、辛集、殷灰、于小、岳庄、张家院、张秋寺、张杨、张枣、中付、东徐、东郑庄、东周庄、郝庙、前宋、薜家坟</t>
  </si>
  <si>
    <t>蒋坊乡</t>
  </si>
  <si>
    <t>北郭村、北伊、陈村、陈庄、崔家、邓屯、东寇、东伊、段屯、多家、范村、高什二屯、何屯、贺屯、侯村、侯屯、蒋村、解家、寇村、李家、梁家、刘见、陆村、罗村、马屯、满屯、梅尚、门村、祁楼、前郭、前后李、前蒋、前朱、圣朱、石官、史村、孙家、孙洼、田屯、万家、王过庄、王家、王吕、王尚、西寇、西伊村、小辛、徐官、旋家、杨门周、杨尚村、杨庄、张家、张屯、赵屯</t>
  </si>
  <si>
    <t>衡水已出现返送县（区）的数量</t>
  </si>
  <si>
    <t>衡水返送站</t>
  </si>
  <si>
    <t>雄安新区各区县220千伏变电站新能源可开放容量及供电范围一览表</t>
  </si>
  <si>
    <t>在途工单容量</t>
  </si>
  <si>
    <t>安新县</t>
  </si>
  <si>
    <t>白洋淀220千伏变电站</t>
  </si>
  <si>
    <t>安新镇</t>
  </si>
  <si>
    <t>西里街村，留村，小西街村，泥李庄村，大赵庄村，小赵庄村，东杨庄村，郭里口村，漾堤口村，南刘庄村，北刘庄村，王家寨村，北联街村，北辛街村，东刘街村，东明街村，宋庄村（已整体拆迁），小田庄村，大张庄村，小张庄村，南合街村。</t>
  </si>
  <si>
    <t>大王镇</t>
  </si>
  <si>
    <t>南六村，张六村，中六村，北六村，大王村，北张庄村，尹庄村，小王村，小王营村，向村，西阳村，于庄村，大阳村，南河村，小阳村（已整体拆迁8个村）。</t>
  </si>
  <si>
    <t>圈头东街，圈头桥东，圈头西街，圈头桥西，圈头桥南，大田庄，东田庄，北田庄，邵庄子，采蒲台，光淀。</t>
  </si>
  <si>
    <t>赵北口镇</t>
  </si>
  <si>
    <t>东街村，西街村，南街村，北街村，杨庄子村，何庄子村，孙庄子村，王庄子村，季庄子村，下张庄村，李庄子，赵庄子村，刘庄子村。</t>
  </si>
  <si>
    <t>安州镇</t>
  </si>
  <si>
    <t>东角，西角，大东庄，西北村，桥南，桥北，南关，白庄，北河庄，石塚，西马庄，新立庄，建昌，李庄，膳马庙，西王庄，烧盆庄，七级，九级，前五门，后午门，独连，南际头，北际头，大寨，东向阳，西向阳，小寨。</t>
  </si>
  <si>
    <t>老河头镇</t>
  </si>
  <si>
    <t>张家村，李家村，贺家村，河西庄，留民庄，前亭子，后亭子，姬庄，刘庄，冯庄，席庄，闭大口，石庄，坨上，董庄，胡王庄，东喇喇地，西喇喇地，南喇喇地，北喇喇地，沈南，沈北，东涝淀，西涝淀，前屯，后屯，李良甫庄。</t>
  </si>
  <si>
    <t>端村镇</t>
  </si>
  <si>
    <t>关城一村，关城二村，关城三村，关城四村，东垒头，西垒头，马家寨，马村，边村，西前街，中后街，西堤，东堤，大河南，马堡，西淀头，大淀头，东淀头，寨南，东李庄，西李庄。</t>
  </si>
  <si>
    <t>刘李庄</t>
  </si>
  <si>
    <t>刘李庄，小北冯，大马庄，北马庄，杨刘庄，西白庄，东白庄北，东白庄南，郝庄，梁庄，邸庄，北冯，南冯，韩堡，辛庄，高楼，三义。</t>
  </si>
  <si>
    <t>芦庄乡</t>
  </si>
  <si>
    <t>芦庄村，邢屯村，甄庄村，谢庄村，南边吴村，北边吴村，苏果庄村，杨桥村，林村，白疃村，小郭村，牛角村</t>
  </si>
  <si>
    <t>同口镇</t>
  </si>
  <si>
    <t>北曲堤村，南曲堤村，韩村，同口一村，同口二村，同口三村，同口四村，磁白村，王岳村，北马村，郝关村，北青村，中青村，南青村，河西村，保驾佐村，东辛庄村，西辛庄村。</t>
  </si>
  <si>
    <t>寨里乡</t>
  </si>
  <si>
    <t>王庄村，三合村，杨孟庄村，增庄村，小营村，寨里村，大北头村，东马村，西马一村，西马二村，西马三村，西马四村。</t>
  </si>
  <si>
    <t>三台镇</t>
  </si>
  <si>
    <t>山西村，申明亭，大北头，新庄克村，狮子村，店上村，张村，涞城村，崔公堤村，朱公堤村，高公堤村，王公堤村。</t>
  </si>
  <si>
    <t>龙化乡</t>
  </si>
  <si>
    <t>南龙化村，北龙化村，西龙化村，南佛堂村，北佛堂村，南教台村，大教台村，孟仲峰村，三坊子村，张庄村，梅果庄村，齐王庄村，西良淀村，石氏村，良村，拥城村。</t>
  </si>
  <si>
    <t>雄县</t>
  </si>
  <si>
    <t>雄州220千伏变电站</t>
  </si>
  <si>
    <t>雄州镇</t>
  </si>
  <si>
    <t>邢村，东侯留，西侯留，五铺，东关，三铺新村，三铺北新村，北营，亚古城，一铺东，一铺南，一铺西，南菜园，坛台，二铺，三铺，四铺，崔村，大阴，王家房，十里铺，南马庄，古庄头，南辛立庄，北辛立庄，西槐，东槐，韩西楼，红西楼，杨西楼，邓西楼，艾西楼，北菜园，李庄头，张庄头，东安各庄，西安各庄</t>
  </si>
  <si>
    <t>龙湾镇</t>
  </si>
  <si>
    <t>龙东，龙西，龙南，龙北，道一，道二，道三，道四，东狄头，西狄头，袁家园，高家铺，葛各庄，张青口三，洪城，马务头，胡各庄，大步村，王家场，杨家场</t>
  </si>
  <si>
    <t>朱各庄镇</t>
  </si>
  <si>
    <t>王黑营，王克桥，道口，田庄，马庄，大铺，阎家铺，新盖房，西柳村，朱各庄，北涞河，南涞河，陈家台，胡家台，东阳，西阳，王祥，王储，大谢，小谢，西王槐，东王槐，高庄</t>
  </si>
  <si>
    <t>大营，中营，后营，大崔营，文营，皮营，西河营，东河营，付营，东王村，西王村，浒州，口头，新庄户，孙各庄，北大阳，东照，西昝，小阳，杨各庄，北刘庄，五柳，东柳，西柳，宋柳，孙村，孔码，甄码，徐码，张码，白码，陈庄。</t>
  </si>
  <si>
    <t>北沙乡</t>
  </si>
  <si>
    <t>南沙，北沙 ，大庄，小庄，西留官营，东留官营，龙王庄 ，东龙堂，西龙堂，中龙堂，茫茫口</t>
  </si>
  <si>
    <t>昝岗镇</t>
  </si>
  <si>
    <t>昝东，昝西，昝北，昝南，昝王庄，西河岗村，东河岗，小四方，大四方，小芦昝，大芦昝，段岗，赵岗，十间房，高辛庄，孤庄头，李林庄，袁家庄，昝家巷，刘神堂村，邢岗，程岗</t>
  </si>
  <si>
    <t>米家务镇</t>
  </si>
  <si>
    <t>米南庄，米东大村，米西大村，米西庄，米北庄，米黄庄，米宁庄，杨庄，相庄，板东村，板西村，板北村，蛮子营村，八东村，八西村，八南村，八北村，周庄，仁义庄，上岔河</t>
  </si>
  <si>
    <t>双堂乡</t>
  </si>
  <si>
    <t>杜庄，徐庄，大魏庄，邢庄，老岗，冯村，贾岗，谢岗，刘庄，陈家柳，李岗，胡辛庄，双堂，宫岗，祁岗</t>
  </si>
  <si>
    <t>张岗乡</t>
  </si>
  <si>
    <t>张岗一，张岗二，张岗三，张岗四，刘家铺，董庄，开口一，开口二，开口三，开口四，韩庄，方庄，张庄，南庄子，高村，王家村，张村，里合庄，大魏庄，邢庄，老岗，冯村，贾岗，谢岗，刘庄，陈家柳，李岗，胡辛庄，双堂，宫岗，祁岗，邢岗，程岗</t>
  </si>
  <si>
    <t>容城县</t>
  </si>
  <si>
    <t>平王镇</t>
  </si>
  <si>
    <t>赵村，李郎，仇小王，李小王，高小王，古贤</t>
  </si>
  <si>
    <t>容城220千伏变电站</t>
  </si>
  <si>
    <t>容城镇</t>
  </si>
  <si>
    <t>午方北庄村，午方东庄村，午方西庄村，东牛村，东牛北庄，东牛西庄村，东牛东庄村，白塔村，北关村，大楼堤村，沟西村，谷庄村，侯庄村，南关村，上坡村，小楼堤村，西关村，东关村，北关，城内，白塔，后营</t>
  </si>
  <si>
    <t>贾光乡</t>
  </si>
  <si>
    <t>东四庄，西四庄，城子，高庄，沟市，北后台，南后台，贾光，东张楚，王庄，王果庄，北城，刘庄，西张楚，张楚营</t>
  </si>
  <si>
    <t>南张镇</t>
  </si>
  <si>
    <t>南张，李茂，西牛，苏李庄，北张，沙河，沙河营，东野桥，西野桥，野桥营，小野桥，小北张</t>
  </si>
  <si>
    <t>小里镇</t>
  </si>
  <si>
    <t>新庄窠，东小里，西小里，西牛营，黑龙口，师庄，河北庄</t>
  </si>
  <si>
    <t>晾马台镇</t>
  </si>
  <si>
    <t>南剧，南王昝，北王昝，西李家营，东李家营，李庄，西张庄，东张庄，王家营，朱庄，辛庄，薛庄，刘合庄，晾马台</t>
  </si>
  <si>
    <t>剧村220千伏变电站</t>
  </si>
  <si>
    <t>容东片区</t>
  </si>
  <si>
    <t>雄安已出现返送县（区）的数量</t>
  </si>
</sst>
</file>

<file path=xl/styles.xml><?xml version="1.0" encoding="utf-8"?>
<styleSheet xmlns="http://schemas.openxmlformats.org/spreadsheetml/2006/main">
  <numFmts count="12">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0_ "/>
    <numFmt numFmtId="177" formatCode="0_ "/>
    <numFmt numFmtId="178" formatCode="0.00000_ "/>
    <numFmt numFmtId="179" formatCode="0.000_ "/>
    <numFmt numFmtId="180" formatCode="0.00_);[Red]\(0.00\)"/>
    <numFmt numFmtId="181" formatCode="0.00_ "/>
    <numFmt numFmtId="182" formatCode="0.000_);[Red]\(0.000\)"/>
    <numFmt numFmtId="183" formatCode="0.0000_ "/>
  </numFmts>
  <fonts count="60">
    <font>
      <sz val="11"/>
      <color theme="1"/>
      <name val="等线"/>
      <charset val="134"/>
      <scheme val="minor"/>
    </font>
    <font>
      <sz val="11"/>
      <color theme="1"/>
      <name val="宋体"/>
      <charset val="134"/>
    </font>
    <font>
      <sz val="28"/>
      <name val="方正小标宋_GBK"/>
      <charset val="134"/>
    </font>
    <font>
      <sz val="16"/>
      <name val="等线"/>
      <charset val="134"/>
      <scheme val="minor"/>
    </font>
    <font>
      <sz val="11"/>
      <color rgb="FF000000"/>
      <name val="宋体"/>
      <charset val="134"/>
    </font>
    <font>
      <sz val="12"/>
      <color theme="1"/>
      <name val="宋体"/>
      <charset val="134"/>
    </font>
    <font>
      <sz val="12"/>
      <name val="宋体"/>
      <charset val="134"/>
    </font>
    <font>
      <sz val="12"/>
      <name val="Times New Roman"/>
      <charset val="134"/>
    </font>
    <font>
      <sz val="11"/>
      <name val="宋体"/>
      <charset val="134"/>
    </font>
    <font>
      <sz val="11"/>
      <color rgb="FF333333"/>
      <name val="宋体"/>
      <charset val="134"/>
    </font>
    <font>
      <sz val="10.5"/>
      <color theme="1"/>
      <name val="宋体"/>
      <charset val="134"/>
    </font>
    <font>
      <sz val="10"/>
      <color theme="1"/>
      <name val="宋体"/>
      <charset val="134"/>
    </font>
    <font>
      <sz val="10"/>
      <color rgb="FF000000"/>
      <name val="宋体"/>
      <charset val="134"/>
    </font>
    <font>
      <sz val="12"/>
      <color rgb="FFFF0000"/>
      <name val="宋体"/>
      <charset val="134"/>
    </font>
    <font>
      <sz val="12"/>
      <color theme="1"/>
      <name val="Times New Roman"/>
      <charset val="134"/>
    </font>
    <font>
      <sz val="11"/>
      <name val="等线"/>
      <charset val="134"/>
      <scheme val="minor"/>
    </font>
    <font>
      <sz val="11"/>
      <color rgb="FFFF0000"/>
      <name val="等线"/>
      <charset val="134"/>
      <scheme val="minor"/>
    </font>
    <font>
      <sz val="11"/>
      <color rgb="FF00B050"/>
      <name val="宋体"/>
      <charset val="134"/>
    </font>
    <font>
      <sz val="11"/>
      <color rgb="FF00B050"/>
      <name val="等线"/>
      <charset val="134"/>
      <scheme val="minor"/>
    </font>
    <font>
      <sz val="11"/>
      <color indexed="10"/>
      <name val="宋体"/>
      <charset val="134"/>
    </font>
    <font>
      <sz val="11"/>
      <name val="等线"/>
      <charset val="134"/>
    </font>
    <font>
      <b/>
      <sz val="10"/>
      <name val="等线"/>
      <charset val="134"/>
    </font>
    <font>
      <sz val="10"/>
      <name val="等线"/>
      <charset val="134"/>
    </font>
    <font>
      <sz val="20"/>
      <name val="等线"/>
      <charset val="134"/>
      <scheme val="minor"/>
    </font>
    <font>
      <sz val="18"/>
      <name val="等线"/>
      <charset val="134"/>
      <scheme val="minor"/>
    </font>
    <font>
      <b/>
      <sz val="9"/>
      <name val="宋体"/>
      <charset val="134"/>
    </font>
    <font>
      <sz val="8"/>
      <name val="等线"/>
      <charset val="134"/>
      <scheme val="minor"/>
    </font>
    <font>
      <sz val="9"/>
      <name val="等线"/>
      <charset val="134"/>
      <scheme val="minor"/>
    </font>
    <font>
      <sz val="9"/>
      <name val="宋体"/>
      <charset val="134"/>
    </font>
    <font>
      <sz val="10"/>
      <name val="宋体"/>
      <charset val="134"/>
    </font>
    <font>
      <b/>
      <sz val="14"/>
      <color rgb="FF000000"/>
      <name val="宋体"/>
      <charset val="134"/>
    </font>
    <font>
      <sz val="14"/>
      <color rgb="FF000000"/>
      <name val="宋体"/>
      <charset val="134"/>
    </font>
    <font>
      <sz val="12"/>
      <name val="等线"/>
      <charset val="134"/>
      <scheme val="minor"/>
    </font>
    <font>
      <b/>
      <sz val="12"/>
      <name val="宋体"/>
      <charset val="134"/>
    </font>
    <font>
      <sz val="12"/>
      <color theme="1"/>
      <name val="等线"/>
      <charset val="134"/>
      <scheme val="minor"/>
    </font>
    <font>
      <sz val="12"/>
      <color rgb="FF000000"/>
      <name val="宋体"/>
      <charset val="134"/>
    </font>
    <font>
      <sz val="10"/>
      <color rgb="FF000000"/>
      <name val="Times New Roman"/>
      <charset val="134"/>
    </font>
    <font>
      <sz val="10"/>
      <name val="等线"/>
      <charset val="134"/>
      <scheme val="minor"/>
    </font>
    <font>
      <sz val="11"/>
      <color theme="0"/>
      <name val="等线"/>
      <charset val="0"/>
      <scheme val="minor"/>
    </font>
    <font>
      <sz val="11"/>
      <color theme="1"/>
      <name val="等线"/>
      <charset val="0"/>
      <scheme val="minor"/>
    </font>
    <font>
      <sz val="11"/>
      <color rgb="FF9C6500"/>
      <name val="等线"/>
      <charset val="0"/>
      <scheme val="minor"/>
    </font>
    <font>
      <sz val="11"/>
      <color rgb="FF3F3F76"/>
      <name val="等线"/>
      <charset val="0"/>
      <scheme val="minor"/>
    </font>
    <font>
      <sz val="11"/>
      <color rgb="FFFF0000"/>
      <name val="等线"/>
      <charset val="0"/>
      <scheme val="minor"/>
    </font>
    <font>
      <b/>
      <sz val="13"/>
      <color theme="3"/>
      <name val="等线"/>
      <charset val="134"/>
      <scheme val="minor"/>
    </font>
    <font>
      <b/>
      <sz val="11"/>
      <color rgb="FF3F3F3F"/>
      <name val="等线"/>
      <charset val="0"/>
      <scheme val="minor"/>
    </font>
    <font>
      <sz val="11"/>
      <color rgb="FF9C0006"/>
      <name val="等线"/>
      <charset val="0"/>
      <scheme val="minor"/>
    </font>
    <font>
      <b/>
      <sz val="11"/>
      <color rgb="FFFFFFFF"/>
      <name val="等线"/>
      <charset val="0"/>
      <scheme val="minor"/>
    </font>
    <font>
      <u/>
      <sz val="11"/>
      <color rgb="FF0000FF"/>
      <name val="等线"/>
      <charset val="0"/>
      <scheme val="minor"/>
    </font>
    <font>
      <b/>
      <sz val="15"/>
      <color theme="3"/>
      <name val="等线"/>
      <charset val="134"/>
      <scheme val="minor"/>
    </font>
    <font>
      <i/>
      <sz val="11"/>
      <color rgb="FF7F7F7F"/>
      <name val="等线"/>
      <charset val="0"/>
      <scheme val="minor"/>
    </font>
    <font>
      <u/>
      <sz val="11"/>
      <color rgb="FF800080"/>
      <name val="等线"/>
      <charset val="0"/>
      <scheme val="minor"/>
    </font>
    <font>
      <b/>
      <sz val="11"/>
      <color theme="1"/>
      <name val="等线"/>
      <charset val="0"/>
      <scheme val="minor"/>
    </font>
    <font>
      <b/>
      <sz val="11"/>
      <color theme="3"/>
      <name val="等线"/>
      <charset val="134"/>
      <scheme val="minor"/>
    </font>
    <font>
      <b/>
      <sz val="18"/>
      <color theme="3"/>
      <name val="等线"/>
      <charset val="134"/>
      <scheme val="minor"/>
    </font>
    <font>
      <b/>
      <sz val="11"/>
      <color rgb="FFFA7D00"/>
      <name val="等线"/>
      <charset val="0"/>
      <scheme val="minor"/>
    </font>
    <font>
      <sz val="11"/>
      <color rgb="FF006100"/>
      <name val="等线"/>
      <charset val="0"/>
      <scheme val="minor"/>
    </font>
    <font>
      <sz val="11"/>
      <color rgb="FFFA7D00"/>
      <name val="等线"/>
      <charset val="0"/>
      <scheme val="minor"/>
    </font>
    <font>
      <sz val="10.5"/>
      <color theme="1"/>
      <name val="Calibri"/>
      <charset val="134"/>
    </font>
    <font>
      <b/>
      <sz val="12"/>
      <name val="Times New Roman"/>
      <charset val="134"/>
    </font>
    <font>
      <b/>
      <sz val="12"/>
      <color rgb="FFFF0000"/>
      <name val="宋体"/>
      <charset val="134"/>
    </font>
  </fonts>
  <fills count="42">
    <fill>
      <patternFill patternType="none"/>
    </fill>
    <fill>
      <patternFill patternType="gray125"/>
    </fill>
    <fill>
      <patternFill patternType="solid">
        <fgColor theme="9"/>
        <bgColor indexed="64"/>
      </patternFill>
    </fill>
    <fill>
      <patternFill patternType="solid">
        <fgColor theme="7" tint="0.599993896298105"/>
        <bgColor indexed="64"/>
      </patternFill>
    </fill>
    <fill>
      <patternFill patternType="solid">
        <fgColor theme="5" tint="0.799920651875362"/>
        <bgColor indexed="64"/>
      </patternFill>
    </fill>
    <fill>
      <patternFill patternType="solid">
        <fgColor theme="0"/>
        <bgColor indexed="64"/>
      </patternFill>
    </fill>
    <fill>
      <patternFill patternType="solid">
        <fgColor theme="1"/>
        <bgColor indexed="64"/>
      </patternFill>
    </fill>
    <fill>
      <patternFill patternType="solid">
        <fgColor theme="2" tint="-0.0999786370433668"/>
        <bgColor indexed="64"/>
      </patternFill>
    </fill>
    <fill>
      <patternFill patternType="solid">
        <fgColor rgb="FFFFFF00"/>
        <bgColor indexed="64"/>
      </patternFill>
    </fill>
    <fill>
      <patternFill patternType="solid">
        <fgColor indexed="13"/>
        <bgColor indexed="64"/>
      </patternFill>
    </fill>
    <fill>
      <patternFill patternType="solid">
        <fgColor indexed="44"/>
        <bgColor indexed="64"/>
      </patternFill>
    </fill>
    <fill>
      <patternFill patternType="solid">
        <fgColor theme="5" tint="0.399945066682943"/>
        <bgColor indexed="64"/>
      </patternFill>
    </fill>
    <fill>
      <patternFill patternType="solid">
        <fgColor theme="7"/>
        <bgColor indexed="64"/>
      </patternFill>
    </fill>
    <fill>
      <patternFill patternType="solid">
        <fgColor theme="8" tint="0.799981688894314"/>
        <bgColor indexed="64"/>
      </patternFill>
    </fill>
    <fill>
      <patternFill patternType="solid">
        <fgColor rgb="FF92D050"/>
        <bgColor indexed="64"/>
      </patternFill>
    </fill>
    <fill>
      <patternFill patternType="solid">
        <fgColor theme="9"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theme="8"/>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5"/>
        <bgColor indexed="64"/>
      </patternFill>
    </fill>
    <fill>
      <patternFill patternType="solid">
        <fgColor theme="4" tint="0.799981688894314"/>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8">
    <xf numFmtId="0" fontId="0" fillId="0" borderId="0"/>
    <xf numFmtId="42" fontId="0" fillId="0" borderId="0" applyFont="0" applyFill="0" applyBorder="0" applyAlignment="0" applyProtection="0">
      <alignment vertical="center"/>
    </xf>
    <xf numFmtId="0" fontId="39" fillId="27" borderId="0" applyNumberFormat="0" applyBorder="0" applyAlignment="0" applyProtection="0">
      <alignment vertical="center"/>
    </xf>
    <xf numFmtId="0" fontId="41" fillId="24"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18" borderId="0" applyNumberFormat="0" applyBorder="0" applyAlignment="0" applyProtection="0">
      <alignment vertical="center"/>
    </xf>
    <xf numFmtId="0" fontId="45" fillId="29" borderId="0" applyNumberFormat="0" applyBorder="0" applyAlignment="0" applyProtection="0">
      <alignment vertical="center"/>
    </xf>
    <xf numFmtId="43" fontId="0" fillId="0" borderId="0" applyFont="0" applyFill="0" applyBorder="0" applyAlignment="0" applyProtection="0">
      <alignment vertical="center"/>
    </xf>
    <xf numFmtId="0" fontId="38" fillId="17" borderId="0" applyNumberFormat="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0" borderId="0"/>
    <xf numFmtId="9" fontId="0" fillId="0" borderId="0" applyFont="0" applyFill="0" applyBorder="0" applyAlignment="0" applyProtection="0">
      <alignment vertical="center"/>
    </xf>
    <xf numFmtId="0" fontId="0" fillId="16" borderId="14" applyNumberFormat="0" applyFont="0" applyAlignment="0" applyProtection="0">
      <alignment vertical="center"/>
    </xf>
    <xf numFmtId="0" fontId="38" fillId="21" borderId="0" applyNumberFormat="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0" borderId="0">
      <alignment vertical="center"/>
    </xf>
    <xf numFmtId="0" fontId="48" fillId="0" borderId="16" applyNumberFormat="0" applyFill="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52" fillId="0" borderId="20" applyNumberFormat="0" applyFill="0" applyAlignment="0" applyProtection="0">
      <alignment vertical="center"/>
    </xf>
    <xf numFmtId="0" fontId="38" fillId="26" borderId="0" applyNumberFormat="0" applyBorder="0" applyAlignment="0" applyProtection="0">
      <alignment vertical="center"/>
    </xf>
    <xf numFmtId="0" fontId="44" fillId="28" borderId="17" applyNumberFormat="0" applyAlignment="0" applyProtection="0">
      <alignment vertical="center"/>
    </xf>
    <xf numFmtId="0" fontId="54" fillId="28" borderId="15" applyNumberFormat="0" applyAlignment="0" applyProtection="0">
      <alignment vertical="center"/>
    </xf>
    <xf numFmtId="0" fontId="46" fillId="30" borderId="18" applyNumberFormat="0" applyAlignment="0" applyProtection="0">
      <alignment vertical="center"/>
    </xf>
    <xf numFmtId="0" fontId="39" fillId="38" borderId="0" applyNumberFormat="0" applyBorder="0" applyAlignment="0" applyProtection="0">
      <alignment vertical="center"/>
    </xf>
    <xf numFmtId="0" fontId="38" fillId="40" borderId="0" applyNumberFormat="0" applyBorder="0" applyAlignment="0" applyProtection="0">
      <alignment vertical="center"/>
    </xf>
    <xf numFmtId="0" fontId="56" fillId="0" borderId="21" applyNumberFormat="0" applyFill="0" applyAlignment="0" applyProtection="0">
      <alignment vertical="center"/>
    </xf>
    <xf numFmtId="0" fontId="51" fillId="0" borderId="19" applyNumberFormat="0" applyFill="0" applyAlignment="0" applyProtection="0">
      <alignment vertical="center"/>
    </xf>
    <xf numFmtId="0" fontId="55" fillId="39" borderId="0" applyNumberFormat="0" applyBorder="0" applyAlignment="0" applyProtection="0">
      <alignment vertical="center"/>
    </xf>
    <xf numFmtId="0" fontId="40" fillId="23" borderId="0" applyNumberFormat="0" applyBorder="0" applyAlignment="0" applyProtection="0">
      <alignment vertical="center"/>
    </xf>
    <xf numFmtId="0" fontId="39" fillId="13" borderId="0" applyNumberFormat="0" applyBorder="0" applyAlignment="0" applyProtection="0">
      <alignment vertical="center"/>
    </xf>
    <xf numFmtId="0" fontId="38" fillId="36" borderId="0" applyNumberFormat="0" applyBorder="0" applyAlignment="0" applyProtection="0">
      <alignment vertical="center"/>
    </xf>
    <xf numFmtId="0" fontId="39" fillId="41" borderId="0" applyNumberFormat="0" applyBorder="0" applyAlignment="0" applyProtection="0">
      <alignment vertical="center"/>
    </xf>
    <xf numFmtId="0" fontId="39" fillId="33" borderId="0" applyNumberFormat="0" applyBorder="0" applyAlignment="0" applyProtection="0">
      <alignment vertical="center"/>
    </xf>
    <xf numFmtId="0" fontId="39" fillId="32" borderId="0" applyNumberFormat="0" applyBorder="0" applyAlignment="0" applyProtection="0">
      <alignment vertical="center"/>
    </xf>
    <xf numFmtId="0" fontId="39" fillId="35"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9" fillId="37" borderId="0" applyNumberFormat="0" applyBorder="0" applyAlignment="0" applyProtection="0">
      <alignment vertical="center"/>
    </xf>
    <xf numFmtId="0" fontId="39" fillId="3" borderId="0" applyNumberFormat="0" applyBorder="0" applyAlignment="0" applyProtection="0">
      <alignment vertical="center"/>
    </xf>
    <xf numFmtId="0" fontId="38" fillId="22" borderId="0" applyNumberFormat="0" applyBorder="0" applyAlignment="0" applyProtection="0">
      <alignment vertical="center"/>
    </xf>
    <xf numFmtId="0" fontId="39" fillId="19" borderId="0" applyNumberFormat="0" applyBorder="0" applyAlignment="0" applyProtection="0">
      <alignment vertical="center"/>
    </xf>
    <xf numFmtId="0" fontId="38" fillId="34" borderId="0" applyNumberFormat="0" applyBorder="0" applyAlignment="0" applyProtection="0">
      <alignment vertical="center"/>
    </xf>
    <xf numFmtId="0" fontId="38" fillId="2" borderId="0" applyNumberFormat="0" applyBorder="0" applyAlignment="0" applyProtection="0">
      <alignment vertical="center"/>
    </xf>
    <xf numFmtId="0" fontId="39" fillId="25"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6" fillId="0" borderId="0">
      <alignment vertical="center"/>
    </xf>
    <xf numFmtId="0" fontId="0" fillId="0" borderId="0">
      <alignment vertical="center"/>
    </xf>
    <xf numFmtId="0" fontId="0" fillId="0" borderId="0"/>
    <xf numFmtId="0" fontId="0" fillId="0" borderId="0"/>
  </cellStyleXfs>
  <cellXfs count="462">
    <xf numFmtId="0" fontId="0" fillId="0" borderId="0" xfId="0"/>
    <xf numFmtId="0" fontId="1" fillId="0" borderId="0" xfId="13" applyFont="1"/>
    <xf numFmtId="0" fontId="1" fillId="2" borderId="0" xfId="13" applyFont="1" applyFill="1"/>
    <xf numFmtId="0" fontId="2" fillId="0" borderId="0" xfId="54" applyFont="1" applyAlignment="1">
      <alignment horizontal="center" vertical="center"/>
    </xf>
    <xf numFmtId="0" fontId="3" fillId="0" borderId="0" xfId="54" applyFont="1" applyAlignment="1">
      <alignment horizontal="right" vertical="center"/>
    </xf>
    <xf numFmtId="0" fontId="4" fillId="0" borderId="1" xfId="13" applyFont="1" applyBorder="1" applyAlignment="1">
      <alignment horizontal="center" vertical="center" wrapText="1"/>
    </xf>
    <xf numFmtId="0" fontId="4" fillId="2" borderId="1" xfId="13" applyFont="1" applyFill="1" applyBorder="1" applyAlignment="1">
      <alignment horizontal="center" vertical="center" wrapText="1"/>
    </xf>
    <xf numFmtId="0" fontId="4" fillId="0" borderId="1" xfId="13" applyFont="1" applyBorder="1" applyAlignment="1">
      <alignment horizontal="center" wrapText="1"/>
    </xf>
    <xf numFmtId="181" fontId="4" fillId="0" borderId="1" xfId="13" applyNumberFormat="1" applyFont="1" applyBorder="1" applyAlignment="1">
      <alignment horizontal="center" vertical="center" wrapText="1"/>
    </xf>
    <xf numFmtId="0" fontId="4" fillId="0" borderId="2" xfId="13" applyFont="1" applyBorder="1" applyAlignment="1">
      <alignment horizontal="center" vertical="center" wrapText="1"/>
    </xf>
    <xf numFmtId="0" fontId="4" fillId="2" borderId="2" xfId="13" applyFont="1" applyFill="1" applyBorder="1" applyAlignment="1">
      <alignment horizontal="center" vertical="center" wrapText="1"/>
    </xf>
    <xf numFmtId="0" fontId="4" fillId="0" borderId="3" xfId="13" applyFont="1" applyBorder="1" applyAlignment="1">
      <alignment horizontal="center" vertical="center" wrapText="1"/>
    </xf>
    <xf numFmtId="0" fontId="4" fillId="2" borderId="3" xfId="13" applyFont="1" applyFill="1" applyBorder="1" applyAlignment="1">
      <alignment horizontal="center" vertical="center" wrapText="1"/>
    </xf>
    <xf numFmtId="0" fontId="4" fillId="0" borderId="4" xfId="13" applyFont="1" applyBorder="1" applyAlignment="1">
      <alignment horizontal="center" vertical="center" wrapText="1"/>
    </xf>
    <xf numFmtId="0" fontId="4" fillId="2" borderId="4" xfId="13" applyFont="1" applyFill="1" applyBorder="1" applyAlignment="1">
      <alignment horizontal="center" vertical="center" wrapText="1"/>
    </xf>
    <xf numFmtId="0" fontId="1" fillId="0" borderId="1" xfId="13" applyFont="1" applyBorder="1" applyAlignment="1">
      <alignment horizontal="center" vertical="center"/>
    </xf>
    <xf numFmtId="0" fontId="4" fillId="0" borderId="0" xfId="13" applyFont="1" applyAlignment="1">
      <alignment horizontal="center" vertical="center" wrapText="1"/>
    </xf>
    <xf numFmtId="0" fontId="4" fillId="2" borderId="0" xfId="13" applyFont="1" applyFill="1" applyAlignment="1">
      <alignment horizontal="center" vertical="center" wrapText="1"/>
    </xf>
    <xf numFmtId="0" fontId="1" fillId="0" borderId="0" xfId="13" applyFont="1" applyAlignment="1">
      <alignment horizontal="center" vertical="center"/>
    </xf>
    <xf numFmtId="0" fontId="5" fillId="2" borderId="1" xfId="13" applyFont="1" applyFill="1" applyBorder="1" applyAlignment="1">
      <alignment horizontal="center" vertical="center"/>
    </xf>
    <xf numFmtId="0" fontId="5" fillId="0" borderId="1" xfId="13" applyFont="1" applyBorder="1" applyAlignment="1">
      <alignment horizontal="center" vertical="center"/>
    </xf>
    <xf numFmtId="181" fontId="6" fillId="2" borderId="1" xfId="54" applyNumberFormat="1" applyFill="1" applyBorder="1" applyAlignment="1">
      <alignment horizontal="center" vertical="center"/>
    </xf>
    <xf numFmtId="181" fontId="7" fillId="3" borderId="1" xfId="54" applyNumberFormat="1" applyFont="1" applyFill="1" applyBorder="1" applyAlignment="1">
      <alignment horizontal="center" vertical="center"/>
    </xf>
    <xf numFmtId="179" fontId="6" fillId="2" borderId="1" xfId="54" applyNumberFormat="1" applyFill="1" applyBorder="1" applyAlignment="1">
      <alignment horizontal="center" vertical="center"/>
    </xf>
    <xf numFmtId="177" fontId="7" fillId="4" borderId="1" xfId="54" applyNumberFormat="1" applyFont="1" applyFill="1" applyBorder="1" applyAlignment="1">
      <alignment horizontal="center" vertical="center"/>
    </xf>
    <xf numFmtId="179" fontId="5" fillId="2" borderId="1" xfId="13" applyNumberFormat="1" applyFont="1" applyFill="1" applyBorder="1" applyAlignment="1">
      <alignment horizontal="center" vertical="center"/>
    </xf>
    <xf numFmtId="0" fontId="5" fillId="4" borderId="1" xfId="13" applyFont="1" applyFill="1" applyBorder="1" applyAlignment="1">
      <alignment horizontal="center" vertical="center"/>
    </xf>
    <xf numFmtId="0" fontId="8" fillId="0" borderId="1" xfId="13" applyFont="1" applyBorder="1" applyAlignment="1">
      <alignment horizontal="center" wrapText="1"/>
    </xf>
    <xf numFmtId="0" fontId="9" fillId="0" borderId="1" xfId="13" applyFont="1" applyBorder="1" applyAlignment="1">
      <alignment horizontal="center" wrapText="1"/>
    </xf>
    <xf numFmtId="0" fontId="1" fillId="0" borderId="1" xfId="13" applyFont="1" applyBorder="1" applyAlignment="1">
      <alignment horizontal="center" vertical="center" wrapText="1"/>
    </xf>
    <xf numFmtId="0" fontId="1" fillId="0" borderId="0" xfId="57" applyFont="1" applyFill="1"/>
    <xf numFmtId="0" fontId="1" fillId="2" borderId="0" xfId="57" applyFont="1" applyFill="1"/>
    <xf numFmtId="0" fontId="0" fillId="0" borderId="0" xfId="0" applyFill="1" applyAlignment="1">
      <alignment vertical="center"/>
    </xf>
    <xf numFmtId="0" fontId="2" fillId="0" borderId="0" xfId="54" applyFont="1" applyFill="1" applyBorder="1" applyAlignment="1">
      <alignment horizontal="center" vertical="center"/>
    </xf>
    <xf numFmtId="0" fontId="3" fillId="0" borderId="0" xfId="54" applyFont="1" applyFill="1" applyBorder="1" applyAlignment="1">
      <alignment horizontal="right" vertical="center"/>
    </xf>
    <xf numFmtId="0" fontId="4" fillId="0" borderId="1" xfId="57" applyFont="1" applyFill="1" applyBorder="1" applyAlignment="1">
      <alignment horizontal="center" vertical="center" wrapText="1"/>
    </xf>
    <xf numFmtId="0" fontId="8" fillId="0" borderId="1" xfId="57" applyFont="1" applyFill="1" applyBorder="1" applyAlignment="1">
      <alignment horizontal="center" vertical="center" wrapText="1"/>
    </xf>
    <xf numFmtId="0" fontId="1" fillId="0" borderId="1" xfId="57" applyFont="1" applyFill="1" applyBorder="1" applyAlignment="1">
      <alignment horizontal="center" vertical="center"/>
    </xf>
    <xf numFmtId="0" fontId="1" fillId="0" borderId="2" xfId="57" applyFont="1" applyFill="1" applyBorder="1" applyAlignment="1">
      <alignment horizontal="center" vertical="center"/>
    </xf>
    <xf numFmtId="0" fontId="1" fillId="0" borderId="3" xfId="57" applyFont="1" applyFill="1" applyBorder="1" applyAlignment="1">
      <alignment horizontal="center" vertical="center"/>
    </xf>
    <xf numFmtId="0" fontId="8" fillId="0" borderId="3" xfId="57" applyFont="1" applyFill="1" applyBorder="1" applyAlignment="1">
      <alignment horizontal="center" vertical="center" wrapText="1"/>
    </xf>
    <xf numFmtId="0" fontId="1" fillId="0" borderId="1" xfId="57" applyFont="1" applyFill="1" applyBorder="1" applyAlignment="1">
      <alignment horizontal="center" vertical="center" wrapText="1"/>
    </xf>
    <xf numFmtId="0" fontId="8" fillId="0" borderId="1" xfId="57" applyFont="1" applyFill="1" applyBorder="1" applyAlignment="1">
      <alignment horizontal="center" vertical="center"/>
    </xf>
    <xf numFmtId="0" fontId="8" fillId="0" borderId="2" xfId="57" applyFont="1" applyFill="1" applyBorder="1" applyAlignment="1">
      <alignment horizontal="center" vertical="center" wrapText="1"/>
    </xf>
    <xf numFmtId="0" fontId="4" fillId="0" borderId="3" xfId="57" applyFont="1" applyFill="1" applyBorder="1" applyAlignment="1">
      <alignment horizontal="center" vertical="center" wrapText="1"/>
    </xf>
    <xf numFmtId="0" fontId="4" fillId="0" borderId="4" xfId="57" applyFont="1" applyFill="1" applyBorder="1" applyAlignment="1">
      <alignment horizontal="center" vertical="center" wrapText="1"/>
    </xf>
    <xf numFmtId="0" fontId="8" fillId="0" borderId="4" xfId="57" applyFont="1" applyFill="1" applyBorder="1" applyAlignment="1">
      <alignment horizontal="center" vertical="center" wrapText="1"/>
    </xf>
    <xf numFmtId="0" fontId="1" fillId="0" borderId="4" xfId="57" applyFont="1" applyFill="1" applyBorder="1" applyAlignment="1">
      <alignment horizontal="center" vertical="center"/>
    </xf>
    <xf numFmtId="0" fontId="8" fillId="0" borderId="2" xfId="57" applyFont="1" applyFill="1" applyBorder="1" applyAlignment="1">
      <alignment horizontal="center" vertical="center"/>
    </xf>
    <xf numFmtId="0" fontId="1" fillId="0" borderId="3" xfId="57" applyFont="1" applyFill="1" applyBorder="1" applyAlignment="1">
      <alignment horizontal="center" vertical="center" wrapText="1"/>
    </xf>
    <xf numFmtId="0" fontId="8" fillId="0" borderId="3" xfId="57" applyFont="1" applyFill="1" applyBorder="1" applyAlignment="1">
      <alignment horizontal="center" vertical="center"/>
    </xf>
    <xf numFmtId="0" fontId="1" fillId="0" borderId="4" xfId="57" applyFont="1" applyFill="1" applyBorder="1" applyAlignment="1">
      <alignment horizontal="center" vertical="center" wrapText="1"/>
    </xf>
    <xf numFmtId="0" fontId="8" fillId="0" borderId="4" xfId="57" applyFont="1" applyFill="1" applyBorder="1" applyAlignment="1">
      <alignment horizontal="center" vertical="center"/>
    </xf>
    <xf numFmtId="0" fontId="2" fillId="2" borderId="0" xfId="54" applyFont="1" applyFill="1" applyBorder="1" applyAlignment="1">
      <alignment horizontal="center" vertical="center"/>
    </xf>
    <xf numFmtId="181" fontId="2" fillId="0" borderId="0" xfId="54" applyNumberFormat="1" applyFont="1" applyFill="1" applyBorder="1" applyAlignment="1">
      <alignment horizontal="center" vertical="center"/>
    </xf>
    <xf numFmtId="0" fontId="1" fillId="2" borderId="0" xfId="57" applyFont="1" applyFill="1" applyAlignment="1"/>
    <xf numFmtId="0" fontId="3" fillId="2" borderId="0" xfId="54" applyFont="1" applyFill="1" applyBorder="1" applyAlignment="1">
      <alignment horizontal="right" vertical="center"/>
    </xf>
    <xf numFmtId="181" fontId="3" fillId="0" borderId="0" xfId="54" applyNumberFormat="1" applyFont="1" applyFill="1" applyBorder="1" applyAlignment="1">
      <alignment horizontal="right" vertical="center"/>
    </xf>
    <xf numFmtId="0" fontId="8" fillId="2" borderId="1" xfId="57" applyFont="1" applyFill="1" applyBorder="1" applyAlignment="1">
      <alignment horizontal="center" vertical="center" wrapText="1"/>
    </xf>
    <xf numFmtId="181" fontId="4" fillId="0" borderId="1" xfId="57" applyNumberFormat="1" applyFont="1" applyFill="1" applyBorder="1" applyAlignment="1">
      <alignment horizontal="center" vertical="center" wrapText="1"/>
    </xf>
    <xf numFmtId="0" fontId="4" fillId="2" borderId="1" xfId="57" applyFont="1" applyFill="1" applyBorder="1" applyAlignment="1">
      <alignment horizontal="center" vertical="center" wrapText="1"/>
    </xf>
    <xf numFmtId="181" fontId="8" fillId="0" borderId="1" xfId="57" applyNumberFormat="1" applyFont="1" applyFill="1" applyBorder="1" applyAlignment="1">
      <alignment horizontal="center" vertical="center" wrapText="1"/>
    </xf>
    <xf numFmtId="0" fontId="10" fillId="0" borderId="1" xfId="57" applyFont="1" applyFill="1" applyBorder="1" applyAlignment="1">
      <alignment horizontal="justify" vertical="center" wrapText="1"/>
    </xf>
    <xf numFmtId="0" fontId="1" fillId="2" borderId="2" xfId="57" applyFont="1" applyFill="1" applyBorder="1" applyAlignment="1">
      <alignment horizontal="center" vertical="center"/>
    </xf>
    <xf numFmtId="0" fontId="1" fillId="2" borderId="3" xfId="57" applyFont="1" applyFill="1" applyBorder="1" applyAlignment="1">
      <alignment horizontal="center" vertical="center"/>
    </xf>
    <xf numFmtId="181" fontId="8" fillId="0" borderId="3" xfId="57" applyNumberFormat="1" applyFont="1" applyFill="1" applyBorder="1" applyAlignment="1">
      <alignment horizontal="center" vertical="center" wrapText="1"/>
    </xf>
    <xf numFmtId="181" fontId="8" fillId="0" borderId="1" xfId="57" applyNumberFormat="1" applyFont="1" applyFill="1" applyBorder="1" applyAlignment="1">
      <alignment horizontal="center" vertical="center"/>
    </xf>
    <xf numFmtId="0" fontId="8" fillId="2" borderId="1" xfId="57" applyFont="1" applyFill="1" applyBorder="1" applyAlignment="1">
      <alignment horizontal="center" vertical="center"/>
    </xf>
    <xf numFmtId="181" fontId="8" fillId="0" borderId="2" xfId="57" applyNumberFormat="1" applyFont="1" applyFill="1" applyBorder="1" applyAlignment="1">
      <alignment horizontal="center" vertical="center" wrapText="1"/>
    </xf>
    <xf numFmtId="0" fontId="8" fillId="2" borderId="2" xfId="57" applyFont="1" applyFill="1" applyBorder="1" applyAlignment="1">
      <alignment horizontal="center" vertical="center" wrapText="1"/>
    </xf>
    <xf numFmtId="0" fontId="8" fillId="2" borderId="2" xfId="57" applyFont="1" applyFill="1" applyBorder="1" applyAlignment="1">
      <alignment horizontal="center" vertical="center"/>
    </xf>
    <xf numFmtId="0" fontId="4" fillId="0" borderId="1" xfId="57" applyFont="1" applyFill="1" applyBorder="1" applyAlignment="1">
      <alignment horizontal="left" vertical="center" wrapText="1"/>
    </xf>
    <xf numFmtId="0" fontId="8" fillId="2" borderId="3" xfId="57" applyFont="1" applyFill="1" applyBorder="1" applyAlignment="1">
      <alignment horizontal="center" vertical="center" wrapText="1"/>
    </xf>
    <xf numFmtId="0" fontId="8" fillId="2" borderId="3" xfId="57" applyFont="1" applyFill="1" applyBorder="1" applyAlignment="1">
      <alignment horizontal="center" vertical="center"/>
    </xf>
    <xf numFmtId="0" fontId="4" fillId="0" borderId="1" xfId="57" applyFont="1" applyFill="1" applyBorder="1" applyAlignment="1">
      <alignment horizontal="justify" vertical="center" wrapText="1"/>
    </xf>
    <xf numFmtId="181" fontId="8" fillId="0" borderId="4" xfId="57" applyNumberFormat="1" applyFont="1" applyFill="1" applyBorder="1" applyAlignment="1">
      <alignment horizontal="center" vertical="center" wrapText="1"/>
    </xf>
    <xf numFmtId="0" fontId="8" fillId="2" borderId="4" xfId="57" applyFont="1" applyFill="1" applyBorder="1" applyAlignment="1">
      <alignment horizontal="center" vertical="center" wrapText="1"/>
    </xf>
    <xf numFmtId="0" fontId="8" fillId="2" borderId="4" xfId="57" applyFont="1" applyFill="1" applyBorder="1" applyAlignment="1">
      <alignment horizontal="center" vertical="center"/>
    </xf>
    <xf numFmtId="0" fontId="1" fillId="2" borderId="4" xfId="57" applyFont="1" applyFill="1" applyBorder="1" applyAlignment="1">
      <alignment horizontal="center" vertical="center"/>
    </xf>
    <xf numFmtId="181" fontId="8" fillId="0" borderId="2" xfId="57" applyNumberFormat="1" applyFont="1" applyFill="1" applyBorder="1" applyAlignment="1">
      <alignment horizontal="center" vertical="center"/>
    </xf>
    <xf numFmtId="0" fontId="10" fillId="0" borderId="1" xfId="57" applyFont="1" applyFill="1" applyBorder="1" applyAlignment="1">
      <alignment horizontal="left" vertical="center" wrapText="1"/>
    </xf>
    <xf numFmtId="181" fontId="8" fillId="0" borderId="3" xfId="57" applyNumberFormat="1" applyFont="1" applyFill="1" applyBorder="1" applyAlignment="1">
      <alignment horizontal="center" vertical="center"/>
    </xf>
    <xf numFmtId="181" fontId="8" fillId="0" borderId="4" xfId="57" applyNumberFormat="1" applyFont="1" applyFill="1" applyBorder="1" applyAlignment="1">
      <alignment horizontal="center" vertical="center"/>
    </xf>
    <xf numFmtId="0" fontId="10" fillId="0" borderId="2" xfId="57" applyFont="1" applyFill="1" applyBorder="1" applyAlignment="1">
      <alignment horizontal="left" vertical="center" wrapText="1"/>
    </xf>
    <xf numFmtId="0" fontId="1" fillId="2" borderId="1" xfId="57" applyFont="1" applyFill="1" applyBorder="1" applyAlignment="1">
      <alignment horizontal="center" vertical="center"/>
    </xf>
    <xf numFmtId="0" fontId="10" fillId="0" borderId="3" xfId="57" applyFont="1" applyFill="1" applyBorder="1" applyAlignment="1">
      <alignment horizontal="left" vertical="center" wrapText="1"/>
    </xf>
    <xf numFmtId="0" fontId="10" fillId="0" borderId="4" xfId="57" applyFont="1" applyFill="1" applyBorder="1" applyAlignment="1">
      <alignment horizontal="left" vertical="center" wrapText="1"/>
    </xf>
    <xf numFmtId="0" fontId="10" fillId="0" borderId="2" xfId="57" applyFont="1" applyFill="1" applyBorder="1" applyAlignment="1">
      <alignment horizontal="center" vertical="center" wrapText="1"/>
    </xf>
    <xf numFmtId="0" fontId="10" fillId="0" borderId="4" xfId="57" applyFont="1" applyFill="1" applyBorder="1" applyAlignment="1">
      <alignment horizontal="center" vertical="center" wrapText="1"/>
    </xf>
    <xf numFmtId="0" fontId="10" fillId="0" borderId="2" xfId="57" applyFont="1" applyFill="1" applyBorder="1" applyAlignment="1">
      <alignment horizontal="justify" vertical="center" wrapText="1"/>
    </xf>
    <xf numFmtId="0" fontId="10" fillId="0" borderId="3" xfId="57" applyFont="1" applyFill="1" applyBorder="1" applyAlignment="1">
      <alignment horizontal="justify" vertical="center" wrapText="1"/>
    </xf>
    <xf numFmtId="0" fontId="10" fillId="0" borderId="4" xfId="57" applyFont="1" applyFill="1" applyBorder="1" applyAlignment="1">
      <alignment horizontal="justify" vertical="center" wrapText="1"/>
    </xf>
    <xf numFmtId="0" fontId="11" fillId="0" borderId="1" xfId="57" applyFont="1" applyFill="1" applyBorder="1" applyAlignment="1">
      <alignment horizontal="justify" vertical="center" wrapText="1"/>
    </xf>
    <xf numFmtId="0" fontId="12" fillId="0" borderId="1" xfId="57" applyFont="1" applyFill="1" applyBorder="1" applyAlignment="1">
      <alignment horizontal="justify" vertical="center" wrapText="1"/>
    </xf>
    <xf numFmtId="0" fontId="12" fillId="0" borderId="1" xfId="57" applyFont="1" applyFill="1" applyBorder="1" applyAlignment="1">
      <alignment horizontal="left" vertical="center" wrapText="1"/>
    </xf>
    <xf numFmtId="179" fontId="13" fillId="4" borderId="1" xfId="54" applyNumberFormat="1" applyFont="1" applyFill="1" applyBorder="1" applyAlignment="1">
      <alignment horizontal="center" vertical="center"/>
    </xf>
    <xf numFmtId="181" fontId="14" fillId="4" borderId="1" xfId="54" applyNumberFormat="1" applyFont="1" applyFill="1" applyBorder="1" applyAlignment="1">
      <alignment horizontal="center" vertical="center"/>
    </xf>
    <xf numFmtId="177" fontId="14" fillId="4" borderId="1" xfId="54" applyNumberFormat="1" applyFont="1" applyFill="1" applyBorder="1" applyAlignment="1">
      <alignment horizontal="center" vertical="center"/>
    </xf>
    <xf numFmtId="179" fontId="13" fillId="4" borderId="1" xfId="13" applyNumberFormat="1" applyFont="1" applyFill="1" applyBorder="1" applyAlignment="1">
      <alignment horizontal="center" vertical="center"/>
    </xf>
    <xf numFmtId="0" fontId="0" fillId="0" borderId="0" xfId="0" applyAlignment="1">
      <alignment horizontal="center" vertical="center" wrapText="1"/>
    </xf>
    <xf numFmtId="0" fontId="0" fillId="5" borderId="0" xfId="0" applyFill="1"/>
    <xf numFmtId="0" fontId="15" fillId="2" borderId="0" xfId="0" applyFont="1" applyFill="1"/>
    <xf numFmtId="0" fontId="0" fillId="2" borderId="0" xfId="0" applyFill="1"/>
    <xf numFmtId="0" fontId="3" fillId="0" borderId="5" xfId="54" applyFont="1" applyBorder="1" applyAlignment="1">
      <alignment horizontal="center" vertical="center"/>
    </xf>
    <xf numFmtId="0" fontId="8" fillId="0" borderId="1" xfId="52" applyFont="1" applyBorder="1" applyAlignment="1">
      <alignment horizontal="center" vertical="center" wrapText="1"/>
    </xf>
    <xf numFmtId="0" fontId="15" fillId="0" borderId="1" xfId="52" applyFont="1" applyBorder="1" applyAlignment="1">
      <alignment horizontal="center" vertical="center" wrapText="1"/>
    </xf>
    <xf numFmtId="0" fontId="16" fillId="0" borderId="1" xfId="52" applyFont="1" applyBorder="1" applyAlignment="1">
      <alignment horizontal="center" vertical="center" wrapText="1"/>
    </xf>
    <xf numFmtId="0" fontId="15" fillId="2" borderId="1" xfId="52" applyFont="1" applyFill="1" applyBorder="1" applyAlignment="1">
      <alignment horizontal="center" vertical="center" wrapText="1"/>
    </xf>
    <xf numFmtId="0" fontId="0" fillId="0" borderId="1" xfId="52" applyBorder="1" applyAlignment="1">
      <alignment horizontal="center" vertical="center" wrapText="1"/>
    </xf>
    <xf numFmtId="0" fontId="17" fillId="0" borderId="2" xfId="52" applyFont="1" applyBorder="1" applyAlignment="1">
      <alignment horizontal="center" vertical="center" wrapText="1"/>
    </xf>
    <xf numFmtId="181" fontId="18" fillId="0" borderId="2" xfId="52" applyNumberFormat="1" applyFont="1" applyBorder="1" applyAlignment="1">
      <alignment horizontal="center" vertical="center" wrapText="1"/>
    </xf>
    <xf numFmtId="0" fontId="18" fillId="0" borderId="1" xfId="52" applyFont="1" applyBorder="1" applyAlignment="1">
      <alignment horizontal="center" vertical="center" wrapText="1"/>
    </xf>
    <xf numFmtId="180" fontId="18" fillId="0" borderId="0" xfId="0" applyNumberFormat="1" applyFont="1" applyAlignment="1">
      <alignment horizontal="center" vertical="center"/>
    </xf>
    <xf numFmtId="180" fontId="18" fillId="0" borderId="1" xfId="52" applyNumberFormat="1" applyFont="1" applyBorder="1" applyAlignment="1">
      <alignment horizontal="center" vertical="center" wrapText="1"/>
    </xf>
    <xf numFmtId="180" fontId="15" fillId="2" borderId="1" xfId="52" applyNumberFormat="1" applyFont="1" applyFill="1" applyBorder="1" applyAlignment="1">
      <alignment horizontal="center" vertical="center" wrapText="1"/>
    </xf>
    <xf numFmtId="180" fontId="0" fillId="0" borderId="1" xfId="52" applyNumberFormat="1" applyBorder="1" applyAlignment="1">
      <alignment horizontal="center" vertical="center" wrapText="1"/>
    </xf>
    <xf numFmtId="0" fontId="17" fillId="0" borderId="3" xfId="52" applyFont="1" applyBorder="1" applyAlignment="1">
      <alignment horizontal="center" vertical="center" wrapText="1"/>
    </xf>
    <xf numFmtId="181" fontId="18" fillId="0" borderId="3" xfId="52" applyNumberFormat="1" applyFont="1" applyBorder="1" applyAlignment="1">
      <alignment horizontal="center" vertical="center" wrapText="1"/>
    </xf>
    <xf numFmtId="181" fontId="18" fillId="0" borderId="1" xfId="52" applyNumberFormat="1" applyFont="1" applyBorder="1" applyAlignment="1">
      <alignment horizontal="center" vertical="center" wrapText="1"/>
    </xf>
    <xf numFmtId="180" fontId="18" fillId="0" borderId="2" xfId="52" applyNumberFormat="1" applyFont="1" applyBorder="1" applyAlignment="1">
      <alignment horizontal="center" vertical="center" wrapText="1"/>
    </xf>
    <xf numFmtId="180" fontId="15" fillId="2" borderId="2" xfId="52" applyNumberFormat="1" applyFont="1" applyFill="1" applyBorder="1" applyAlignment="1">
      <alignment horizontal="center" vertical="center" wrapText="1"/>
    </xf>
    <xf numFmtId="180" fontId="18" fillId="0" borderId="3" xfId="52" applyNumberFormat="1" applyFont="1" applyBorder="1" applyAlignment="1">
      <alignment horizontal="center" vertical="center" wrapText="1"/>
    </xf>
    <xf numFmtId="180" fontId="15" fillId="2" borderId="3" xfId="52" applyNumberFormat="1" applyFont="1" applyFill="1" applyBorder="1" applyAlignment="1">
      <alignment horizontal="center" vertical="center" wrapText="1"/>
    </xf>
    <xf numFmtId="181" fontId="18" fillId="0" borderId="4" xfId="52" applyNumberFormat="1" applyFont="1" applyBorder="1" applyAlignment="1">
      <alignment horizontal="center" vertical="center" wrapText="1"/>
    </xf>
    <xf numFmtId="180" fontId="18" fillId="0" borderId="4" xfId="52" applyNumberFormat="1" applyFont="1" applyBorder="1" applyAlignment="1">
      <alignment horizontal="center" vertical="center" wrapText="1"/>
    </xf>
    <xf numFmtId="180" fontId="15" fillId="2" borderId="4" xfId="52" applyNumberFormat="1" applyFont="1" applyFill="1" applyBorder="1" applyAlignment="1">
      <alignment horizontal="center" vertical="center" wrapText="1"/>
    </xf>
    <xf numFmtId="181" fontId="15" fillId="2" borderId="2" xfId="52" applyNumberFormat="1" applyFont="1" applyFill="1" applyBorder="1" applyAlignment="1">
      <alignment horizontal="center" vertical="center" wrapText="1"/>
    </xf>
    <xf numFmtId="0" fontId="17" fillId="0" borderId="4" xfId="52" applyFont="1" applyBorder="1" applyAlignment="1">
      <alignment horizontal="center" vertical="center" wrapText="1"/>
    </xf>
    <xf numFmtId="181" fontId="15" fillId="2" borderId="3" xfId="52" applyNumberFormat="1" applyFont="1" applyFill="1" applyBorder="1" applyAlignment="1">
      <alignment horizontal="center" vertical="center" wrapText="1"/>
    </xf>
    <xf numFmtId="178" fontId="18" fillId="0" borderId="2" xfId="52" applyNumberFormat="1" applyFont="1" applyBorder="1" applyAlignment="1">
      <alignment horizontal="center" vertical="center" wrapText="1"/>
    </xf>
    <xf numFmtId="0" fontId="15" fillId="0" borderId="1" xfId="55" applyFont="1" applyBorder="1" applyAlignment="1">
      <alignment horizontal="center" vertical="center"/>
    </xf>
    <xf numFmtId="178" fontId="18" fillId="0" borderId="3" xfId="52" applyNumberFormat="1" applyFont="1" applyBorder="1" applyAlignment="1">
      <alignment horizontal="center" vertical="center" wrapText="1"/>
    </xf>
    <xf numFmtId="178" fontId="18" fillId="0" borderId="4" xfId="52" applyNumberFormat="1" applyFont="1" applyBorder="1" applyAlignment="1">
      <alignment horizontal="center" vertical="center" wrapText="1"/>
    </xf>
    <xf numFmtId="181" fontId="15" fillId="2" borderId="4" xfId="52" applyNumberFormat="1" applyFont="1" applyFill="1" applyBorder="1" applyAlignment="1">
      <alignment horizontal="center" vertical="center" wrapText="1"/>
    </xf>
    <xf numFmtId="181" fontId="0" fillId="0" borderId="1" xfId="52" applyNumberFormat="1" applyBorder="1" applyAlignment="1">
      <alignment horizontal="center" vertical="center" wrapText="1"/>
    </xf>
    <xf numFmtId="0" fontId="17" fillId="5" borderId="2" xfId="52" applyFont="1" applyFill="1" applyBorder="1" applyAlignment="1">
      <alignment horizontal="center" vertical="center" wrapText="1"/>
    </xf>
    <xf numFmtId="181" fontId="18" fillId="5" borderId="2" xfId="52" applyNumberFormat="1" applyFont="1" applyFill="1" applyBorder="1" applyAlignment="1">
      <alignment horizontal="center" vertical="center" wrapText="1"/>
    </xf>
    <xf numFmtId="179" fontId="18" fillId="5" borderId="2" xfId="52" applyNumberFormat="1" applyFont="1" applyFill="1" applyBorder="1" applyAlignment="1">
      <alignment horizontal="center" vertical="center" wrapText="1"/>
    </xf>
    <xf numFmtId="0" fontId="17" fillId="5" borderId="3" xfId="52" applyFont="1" applyFill="1" applyBorder="1" applyAlignment="1">
      <alignment horizontal="center" vertical="center" wrapText="1"/>
    </xf>
    <xf numFmtId="181" fontId="18" fillId="5" borderId="3" xfId="52" applyNumberFormat="1" applyFont="1" applyFill="1" applyBorder="1" applyAlignment="1">
      <alignment horizontal="center" vertical="center" wrapText="1"/>
    </xf>
    <xf numFmtId="179" fontId="18" fillId="5" borderId="3" xfId="52" applyNumberFormat="1" applyFont="1" applyFill="1" applyBorder="1" applyAlignment="1">
      <alignment horizontal="center" vertical="center" wrapText="1"/>
    </xf>
    <xf numFmtId="181" fontId="18" fillId="5" borderId="4" xfId="52" applyNumberFormat="1" applyFont="1" applyFill="1" applyBorder="1" applyAlignment="1">
      <alignment horizontal="center" vertical="center" wrapText="1"/>
    </xf>
    <xf numFmtId="179" fontId="18" fillId="5" borderId="4" xfId="52" applyNumberFormat="1" applyFont="1" applyFill="1" applyBorder="1" applyAlignment="1">
      <alignment horizontal="center" vertical="center" wrapText="1"/>
    </xf>
    <xf numFmtId="181" fontId="18" fillId="5" borderId="1" xfId="52" applyNumberFormat="1" applyFont="1" applyFill="1" applyBorder="1" applyAlignment="1">
      <alignment horizontal="center" vertical="center" wrapText="1"/>
    </xf>
    <xf numFmtId="181" fontId="15" fillId="2" borderId="1" xfId="52" applyNumberFormat="1" applyFont="1" applyFill="1" applyBorder="1" applyAlignment="1">
      <alignment horizontal="center" vertical="center" wrapText="1"/>
    </xf>
    <xf numFmtId="0" fontId="17" fillId="5" borderId="4" xfId="52" applyFont="1" applyFill="1" applyBorder="1" applyAlignment="1">
      <alignment horizontal="center" vertical="center" wrapText="1"/>
    </xf>
    <xf numFmtId="181" fontId="18" fillId="6" borderId="2" xfId="52" applyNumberFormat="1" applyFont="1" applyFill="1" applyBorder="1" applyAlignment="1">
      <alignment horizontal="center" vertical="center" wrapText="1"/>
    </xf>
    <xf numFmtId="181" fontId="18" fillId="6" borderId="3" xfId="52" applyNumberFormat="1" applyFont="1" applyFill="1" applyBorder="1" applyAlignment="1">
      <alignment horizontal="center" vertical="center" wrapText="1"/>
    </xf>
    <xf numFmtId="181" fontId="18" fillId="6" borderId="4" xfId="52" applyNumberFormat="1" applyFont="1" applyFill="1" applyBorder="1" applyAlignment="1">
      <alignment horizontal="center" vertical="center" wrapText="1"/>
    </xf>
    <xf numFmtId="180" fontId="15" fillId="0" borderId="1" xfId="52" applyNumberFormat="1" applyFont="1" applyBorder="1" applyAlignment="1">
      <alignment horizontal="center" vertical="center" wrapText="1"/>
    </xf>
    <xf numFmtId="0" fontId="0" fillId="0" borderId="0" xfId="0" applyAlignment="1">
      <alignment horizontal="center"/>
    </xf>
    <xf numFmtId="181" fontId="15" fillId="0" borderId="1" xfId="52" applyNumberFormat="1" applyFont="1" applyBorder="1" applyAlignment="1">
      <alignment horizontal="center" vertical="center" wrapText="1"/>
    </xf>
    <xf numFmtId="0" fontId="6" fillId="7" borderId="0" xfId="0" applyFont="1" applyFill="1" applyAlignment="1">
      <alignment horizontal="center" vertical="center"/>
    </xf>
    <xf numFmtId="179" fontId="6" fillId="7" borderId="0" xfId="0" applyNumberFormat="1" applyFont="1" applyFill="1" applyAlignment="1">
      <alignment horizontal="center" vertical="center"/>
    </xf>
    <xf numFmtId="181" fontId="8" fillId="0" borderId="1" xfId="55" applyNumberFormat="1" applyFont="1" applyBorder="1" applyAlignment="1">
      <alignment horizontal="center" vertical="center" wrapText="1"/>
    </xf>
    <xf numFmtId="0" fontId="0" fillId="0" borderId="1" xfId="55" applyBorder="1" applyAlignment="1">
      <alignment horizontal="center" vertical="center" wrapText="1"/>
    </xf>
    <xf numFmtId="0" fontId="15" fillId="0" borderId="1" xfId="55" applyFont="1" applyBorder="1" applyAlignment="1">
      <alignment horizontal="center" vertical="center" wrapText="1"/>
    </xf>
    <xf numFmtId="181" fontId="15" fillId="0" borderId="1" xfId="55" applyNumberFormat="1" applyFont="1" applyBorder="1" applyAlignment="1">
      <alignment horizontal="center" vertical="center"/>
    </xf>
    <xf numFmtId="181" fontId="0" fillId="0" borderId="1" xfId="55" applyNumberFormat="1" applyBorder="1" applyAlignment="1">
      <alignment horizontal="center" vertical="center"/>
    </xf>
    <xf numFmtId="181" fontId="1" fillId="0" borderId="1" xfId="55" applyNumberFormat="1" applyFont="1" applyBorder="1" applyAlignment="1">
      <alignment horizontal="center" vertical="center" wrapText="1"/>
    </xf>
    <xf numFmtId="181" fontId="16" fillId="5" borderId="2" xfId="52" applyNumberFormat="1" applyFont="1" applyFill="1" applyBorder="1" applyAlignment="1">
      <alignment horizontal="center" vertical="center" wrapText="1"/>
    </xf>
    <xf numFmtId="181" fontId="15" fillId="5" borderId="2" xfId="52" applyNumberFormat="1" applyFont="1" applyFill="1" applyBorder="1" applyAlignment="1">
      <alignment horizontal="center" vertical="center" wrapText="1"/>
    </xf>
    <xf numFmtId="0" fontId="0" fillId="5" borderId="0" xfId="0" applyFill="1" applyAlignment="1">
      <alignment horizontal="center"/>
    </xf>
    <xf numFmtId="181" fontId="16" fillId="5" borderId="3" xfId="52" applyNumberFormat="1" applyFont="1" applyFill="1" applyBorder="1" applyAlignment="1">
      <alignment horizontal="center" vertical="center" wrapText="1"/>
    </xf>
    <xf numFmtId="181" fontId="15" fillId="5" borderId="3" xfId="52" applyNumberFormat="1" applyFont="1" applyFill="1" applyBorder="1" applyAlignment="1">
      <alignment horizontal="center" vertical="center" wrapText="1"/>
    </xf>
    <xf numFmtId="181" fontId="16" fillId="5" borderId="4" xfId="52" applyNumberFormat="1" applyFont="1" applyFill="1" applyBorder="1" applyAlignment="1">
      <alignment horizontal="center" vertical="center" wrapText="1"/>
    </xf>
    <xf numFmtId="181" fontId="15" fillId="5" borderId="4" xfId="52" applyNumberFormat="1" applyFont="1" applyFill="1" applyBorder="1" applyAlignment="1">
      <alignment horizontal="center" vertical="center" wrapText="1"/>
    </xf>
    <xf numFmtId="181" fontId="16" fillId="5" borderId="1" xfId="52" applyNumberFormat="1" applyFont="1" applyFill="1" applyBorder="1" applyAlignment="1">
      <alignment horizontal="center" vertical="center" wrapText="1"/>
    </xf>
    <xf numFmtId="181" fontId="0" fillId="5" borderId="1" xfId="52" applyNumberFormat="1" applyFont="1" applyFill="1" applyBorder="1" applyAlignment="1">
      <alignment horizontal="center" vertical="center" wrapText="1"/>
    </xf>
    <xf numFmtId="181" fontId="16" fillId="0" borderId="1" xfId="52" applyNumberFormat="1" applyFont="1" applyBorder="1" applyAlignment="1">
      <alignment horizontal="center" vertical="center" wrapText="1"/>
    </xf>
    <xf numFmtId="180" fontId="16" fillId="0" borderId="2" xfId="52" applyNumberFormat="1" applyFont="1" applyBorder="1" applyAlignment="1">
      <alignment horizontal="center" vertical="center" wrapText="1"/>
    </xf>
    <xf numFmtId="180" fontId="16" fillId="0" borderId="3" xfId="52" applyNumberFormat="1" applyFont="1" applyBorder="1" applyAlignment="1">
      <alignment horizontal="center" vertical="center" wrapText="1"/>
    </xf>
    <xf numFmtId="180" fontId="16" fillId="0" borderId="4" xfId="52" applyNumberFormat="1" applyFont="1" applyBorder="1" applyAlignment="1">
      <alignment horizontal="center" vertical="center" wrapText="1"/>
    </xf>
    <xf numFmtId="180" fontId="16" fillId="0" borderId="1" xfId="52" applyNumberFormat="1" applyFont="1" applyBorder="1" applyAlignment="1">
      <alignment horizontal="center" vertical="center" wrapText="1"/>
    </xf>
    <xf numFmtId="0" fontId="0" fillId="5" borderId="0" xfId="0" applyFill="1" applyAlignment="1">
      <alignment vertical="center"/>
    </xf>
    <xf numFmtId="180" fontId="0" fillId="0" borderId="0" xfId="0" applyNumberFormat="1"/>
    <xf numFmtId="0" fontId="8" fillId="5" borderId="2" xfId="52" applyFont="1" applyFill="1" applyBorder="1" applyAlignment="1">
      <alignment horizontal="center" vertical="center" wrapText="1"/>
    </xf>
    <xf numFmtId="0" fontId="18" fillId="5" borderId="2" xfId="52" applyFont="1" applyFill="1" applyBorder="1" applyAlignment="1">
      <alignment horizontal="center" vertical="center" wrapText="1"/>
    </xf>
    <xf numFmtId="0" fontId="8" fillId="5" borderId="3" xfId="52" applyFont="1" applyFill="1" applyBorder="1" applyAlignment="1">
      <alignment horizontal="center" vertical="center" wrapText="1"/>
    </xf>
    <xf numFmtId="0" fontId="8" fillId="5" borderId="4" xfId="52" applyFont="1" applyFill="1" applyBorder="1" applyAlignment="1">
      <alignment horizontal="center" vertical="center" wrapText="1"/>
    </xf>
    <xf numFmtId="179" fontId="18" fillId="5" borderId="1" xfId="52" applyNumberFormat="1" applyFont="1" applyFill="1" applyBorder="1" applyAlignment="1">
      <alignment horizontal="center" vertical="center" wrapText="1"/>
    </xf>
    <xf numFmtId="179" fontId="18" fillId="0" borderId="2" xfId="52" applyNumberFormat="1" applyFont="1" applyBorder="1" applyAlignment="1">
      <alignment horizontal="center" vertical="center" wrapText="1"/>
    </xf>
    <xf numFmtId="181" fontId="0" fillId="0" borderId="1" xfId="52" applyNumberFormat="1" applyBorder="1" applyAlignment="1">
      <alignment horizontal="left" vertical="center" wrapText="1"/>
    </xf>
    <xf numFmtId="179" fontId="18" fillId="0" borderId="3" xfId="52" applyNumberFormat="1" applyFont="1" applyBorder="1" applyAlignment="1">
      <alignment horizontal="center" vertical="center" wrapText="1"/>
    </xf>
    <xf numFmtId="179" fontId="18" fillId="0" borderId="4" xfId="52" applyNumberFormat="1" applyFont="1" applyBorder="1" applyAlignment="1">
      <alignment horizontal="center" vertical="center" wrapText="1"/>
    </xf>
    <xf numFmtId="181" fontId="15" fillId="5" borderId="1" xfId="52" applyNumberFormat="1" applyFont="1" applyFill="1" applyBorder="1" applyAlignment="1">
      <alignment horizontal="center" vertical="center" wrapText="1"/>
    </xf>
    <xf numFmtId="181" fontId="15" fillId="0" borderId="1" xfId="52" applyNumberFormat="1" applyFont="1" applyBorder="1" applyAlignment="1" applyProtection="1">
      <alignment horizontal="center" vertical="center" wrapText="1"/>
      <protection locked="0"/>
    </xf>
    <xf numFmtId="181" fontId="0" fillId="0" borderId="1" xfId="52" applyNumberFormat="1" applyFont="1" applyBorder="1" applyAlignment="1" applyProtection="1">
      <alignment horizontal="left" vertical="center" wrapText="1"/>
      <protection locked="0"/>
    </xf>
    <xf numFmtId="181" fontId="0" fillId="2" borderId="2" xfId="52" applyNumberFormat="1" applyFont="1" applyFill="1" applyBorder="1" applyAlignment="1">
      <alignment horizontal="center" vertical="center" wrapText="1"/>
    </xf>
    <xf numFmtId="181" fontId="0" fillId="0" borderId="1" xfId="52" applyNumberFormat="1" applyFont="1" applyBorder="1" applyAlignment="1">
      <alignment horizontal="left" vertical="center" wrapText="1"/>
    </xf>
    <xf numFmtId="181" fontId="0" fillId="2" borderId="3" xfId="52" applyNumberFormat="1" applyFont="1" applyFill="1" applyBorder="1" applyAlignment="1">
      <alignment horizontal="center" vertical="center" wrapText="1"/>
    </xf>
    <xf numFmtId="181" fontId="0" fillId="2" borderId="4" xfId="52" applyNumberFormat="1" applyFont="1" applyFill="1" applyBorder="1" applyAlignment="1">
      <alignment horizontal="center" vertical="center" wrapText="1"/>
    </xf>
    <xf numFmtId="181" fontId="0" fillId="0" borderId="0" xfId="0" applyNumberFormat="1"/>
    <xf numFmtId="0" fontId="16" fillId="0" borderId="0" xfId="52" applyFont="1" applyAlignment="1">
      <alignment horizontal="center"/>
    </xf>
    <xf numFmtId="179" fontId="5" fillId="4" borderId="1" xfId="13" applyNumberFormat="1" applyFont="1" applyFill="1" applyBorder="1" applyAlignment="1">
      <alignment horizontal="center" vertical="center"/>
    </xf>
    <xf numFmtId="179" fontId="6" fillId="4" borderId="1" xfId="54" applyNumberFormat="1" applyFill="1" applyBorder="1" applyAlignment="1">
      <alignment horizontal="center" vertical="center"/>
    </xf>
    <xf numFmtId="0" fontId="8" fillId="0" borderId="0" xfId="0" applyFont="1"/>
    <xf numFmtId="0" fontId="8" fillId="8" borderId="0" xfId="0" applyFont="1" applyFill="1" applyAlignment="1">
      <alignment horizontal="center" vertical="center"/>
    </xf>
    <xf numFmtId="0" fontId="8" fillId="0" borderId="0" xfId="0" applyFont="1" applyAlignment="1">
      <alignment horizontal="center" vertical="center"/>
    </xf>
    <xf numFmtId="181" fontId="8" fillId="0" borderId="0" xfId="0" applyNumberFormat="1" applyFont="1" applyAlignment="1">
      <alignment horizontal="center" vertical="center"/>
    </xf>
    <xf numFmtId="0" fontId="8" fillId="9" borderId="0" xfId="0" applyFont="1" applyFill="1" applyAlignment="1">
      <alignment horizontal="center" vertical="center"/>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181"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81" fontId="8" fillId="0" borderId="1" xfId="0" applyNumberFormat="1" applyFont="1" applyBorder="1" applyAlignment="1">
      <alignment horizontal="center" vertical="center"/>
    </xf>
    <xf numFmtId="181" fontId="8" fillId="0" borderId="2" xfId="0" applyNumberFormat="1" applyFont="1" applyBorder="1" applyAlignment="1">
      <alignment horizontal="center" vertical="center"/>
    </xf>
    <xf numFmtId="181" fontId="19" fillId="0" borderId="1" xfId="0" applyNumberFormat="1" applyFont="1" applyBorder="1" applyAlignment="1">
      <alignment horizontal="center" vertical="center"/>
    </xf>
    <xf numFmtId="181" fontId="8" fillId="0" borderId="3" xfId="0" applyNumberFormat="1" applyFont="1" applyBorder="1" applyAlignment="1">
      <alignment horizontal="center" vertical="center"/>
    </xf>
    <xf numFmtId="181" fontId="8" fillId="0" borderId="4" xfId="0" applyNumberFormat="1" applyFont="1" applyBorder="1" applyAlignment="1">
      <alignment horizontal="center" vertical="center"/>
    </xf>
    <xf numFmtId="0" fontId="20" fillId="0" borderId="0" xfId="0" applyFont="1" applyAlignment="1">
      <alignment horizontal="center" vertical="center"/>
    </xf>
    <xf numFmtId="181" fontId="8" fillId="10" borderId="1" xfId="0" applyNumberFormat="1" applyFont="1" applyFill="1" applyBorder="1" applyAlignment="1">
      <alignment horizontal="center" vertical="center"/>
    </xf>
    <xf numFmtId="181" fontId="19" fillId="9" borderId="1" xfId="0" applyNumberFormat="1" applyFont="1" applyFill="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176" fontId="8" fillId="0" borderId="1" xfId="0" applyNumberFormat="1" applyFont="1" applyBorder="1" applyAlignment="1">
      <alignment horizontal="center" vertical="center"/>
    </xf>
    <xf numFmtId="0" fontId="8" fillId="0" borderId="0" xfId="0" applyFont="1" applyAlignment="1">
      <alignment vertical="center"/>
    </xf>
    <xf numFmtId="179" fontId="8" fillId="0" borderId="0" xfId="0" applyNumberFormat="1" applyFont="1" applyAlignment="1">
      <alignment vertical="center"/>
    </xf>
    <xf numFmtId="10" fontId="8" fillId="0" borderId="0" xfId="11" applyNumberFormat="1" applyFont="1" applyFill="1" applyAlignment="1">
      <alignment horizontal="center" vertical="center"/>
    </xf>
    <xf numFmtId="0" fontId="8" fillId="0" borderId="1" xfId="0" applyFont="1" applyBorder="1" applyAlignment="1">
      <alignment horizontal="justify" wrapText="1"/>
    </xf>
    <xf numFmtId="0" fontId="8" fillId="0" borderId="1" xfId="0" applyFont="1" applyBorder="1" applyAlignment="1">
      <alignment horizontal="left" vertical="center" wrapText="1"/>
    </xf>
    <xf numFmtId="3" fontId="8" fillId="0" borderId="1" xfId="0" applyNumberFormat="1" applyFont="1" applyBorder="1" applyAlignment="1">
      <alignment horizontal="center" vertical="center"/>
    </xf>
    <xf numFmtId="4" fontId="8" fillId="0" borderId="1" xfId="0" applyNumberFormat="1" applyFont="1" applyBorder="1" applyAlignment="1">
      <alignment horizontal="center" vertical="center"/>
    </xf>
    <xf numFmtId="0" fontId="8" fillId="0" borderId="0" xfId="0" applyFont="1" applyAlignment="1">
      <alignment wrapText="1"/>
    </xf>
    <xf numFmtId="0" fontId="8" fillId="0" borderId="3"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181" fontId="8" fillId="0" borderId="6" xfId="0" applyNumberFormat="1" applyFont="1" applyBorder="1" applyAlignment="1">
      <alignment horizontal="center" vertical="center"/>
    </xf>
    <xf numFmtId="181" fontId="8" fillId="0" borderId="7" xfId="0" applyNumberFormat="1" applyFont="1" applyBorder="1" applyAlignment="1">
      <alignment horizontal="center" vertical="center"/>
    </xf>
    <xf numFmtId="181" fontId="8" fillId="0" borderId="2" xfId="0" applyNumberFormat="1" applyFont="1" applyBorder="1" applyAlignment="1">
      <alignment horizontal="center" vertical="center" wrapText="1"/>
    </xf>
    <xf numFmtId="181" fontId="8" fillId="0" borderId="4" xfId="0" applyNumberFormat="1" applyFont="1" applyBorder="1" applyAlignment="1">
      <alignment horizontal="center" vertical="center" wrapText="1"/>
    </xf>
    <xf numFmtId="181" fontId="20" fillId="0" borderId="1" xfId="0" applyNumberFormat="1" applyFont="1" applyBorder="1" applyAlignment="1">
      <alignment horizontal="center" vertical="center"/>
    </xf>
    <xf numFmtId="181" fontId="20" fillId="0" borderId="0" xfId="0" applyNumberFormat="1" applyFont="1" applyAlignment="1">
      <alignment horizontal="center" vertical="center"/>
    </xf>
    <xf numFmtId="181" fontId="21" fillId="0" borderId="6" xfId="0" applyNumberFormat="1" applyFont="1" applyBorder="1" applyAlignment="1">
      <alignment horizontal="center" vertical="center" wrapText="1"/>
    </xf>
    <xf numFmtId="181" fontId="22" fillId="0" borderId="2" xfId="0" applyNumberFormat="1" applyFont="1" applyBorder="1" applyAlignment="1">
      <alignment horizontal="center" vertical="center"/>
    </xf>
    <xf numFmtId="181" fontId="0" fillId="0" borderId="1" xfId="0" applyNumberFormat="1" applyBorder="1" applyAlignment="1">
      <alignment horizontal="center" vertical="center"/>
    </xf>
    <xf numFmtId="181" fontId="21" fillId="0" borderId="7" xfId="0" applyNumberFormat="1" applyFont="1" applyBorder="1" applyAlignment="1">
      <alignment horizontal="center" vertical="center" wrapText="1"/>
    </xf>
    <xf numFmtId="181" fontId="22" fillId="0" borderId="3" xfId="0" applyNumberFormat="1" applyFont="1" applyBorder="1" applyAlignment="1">
      <alignment horizontal="center" vertical="center"/>
    </xf>
    <xf numFmtId="181" fontId="22" fillId="0" borderId="4" xfId="0" applyNumberFormat="1" applyFont="1" applyBorder="1" applyAlignment="1">
      <alignment horizontal="center" vertical="center"/>
    </xf>
    <xf numFmtId="181" fontId="0" fillId="0" borderId="2" xfId="0" applyNumberFormat="1" applyBorder="1" applyAlignment="1">
      <alignment horizontal="center" vertical="center"/>
    </xf>
    <xf numFmtId="181" fontId="0" fillId="0" borderId="3" xfId="0" applyNumberFormat="1" applyBorder="1" applyAlignment="1">
      <alignment horizontal="center" vertical="center"/>
    </xf>
    <xf numFmtId="181" fontId="21" fillId="0" borderId="8" xfId="0" applyNumberFormat="1" applyFont="1" applyBorder="1" applyAlignment="1">
      <alignment horizontal="center" vertical="center" wrapText="1"/>
    </xf>
    <xf numFmtId="181" fontId="22" fillId="0" borderId="1" xfId="0" applyNumberFormat="1" applyFont="1" applyBorder="1" applyAlignment="1">
      <alignment horizontal="center" vertical="center"/>
    </xf>
    <xf numFmtId="0" fontId="0" fillId="11" borderId="1" xfId="0" applyFont="1" applyFill="1" applyBorder="1" applyAlignment="1">
      <alignment horizontal="center"/>
    </xf>
    <xf numFmtId="0" fontId="0" fillId="11" borderId="1" xfId="0" applyFill="1" applyBorder="1" applyAlignment="1">
      <alignment horizontal="center"/>
    </xf>
    <xf numFmtId="181" fontId="0" fillId="0" borderId="4" xfId="0" applyNumberFormat="1" applyBorder="1" applyAlignment="1">
      <alignment horizontal="center" vertical="center"/>
    </xf>
    <xf numFmtId="181" fontId="0" fillId="11" borderId="1" xfId="0" applyNumberFormat="1" applyFill="1" applyBorder="1" applyAlignment="1">
      <alignment horizontal="center"/>
    </xf>
    <xf numFmtId="177" fontId="0" fillId="11" borderId="1" xfId="0" applyNumberFormat="1" applyFill="1" applyBorder="1" applyAlignment="1">
      <alignment horizont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25" fillId="0" borderId="1" xfId="0" applyFont="1" applyFill="1" applyBorder="1" applyAlignment="1">
      <alignment horizontal="center" vertical="center" wrapText="1"/>
    </xf>
    <xf numFmtId="181" fontId="2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27" fillId="0" borderId="2" xfId="0" applyFont="1" applyFill="1" applyBorder="1" applyAlignment="1">
      <alignment horizontal="center" vertical="center"/>
    </xf>
    <xf numFmtId="0" fontId="28" fillId="0" borderId="1" xfId="0" applyFont="1" applyFill="1" applyBorder="1" applyAlignment="1">
      <alignment horizontal="center" vertical="center" wrapText="1"/>
    </xf>
    <xf numFmtId="181" fontId="28" fillId="0" borderId="1" xfId="0" applyNumberFormat="1" applyFont="1" applyFill="1" applyBorder="1" applyAlignment="1">
      <alignment horizontal="center" vertical="center" wrapText="1"/>
    </xf>
    <xf numFmtId="0" fontId="28" fillId="0" borderId="1" xfId="0" applyFont="1" applyFill="1" applyBorder="1" applyAlignment="1">
      <alignment horizontal="left" vertical="center" wrapText="1"/>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Alignment="1">
      <alignment vertical="center"/>
    </xf>
    <xf numFmtId="0" fontId="1" fillId="0" borderId="0" xfId="0" applyFont="1" applyAlignment="1">
      <alignment vertical="center" wrapText="1"/>
    </xf>
    <xf numFmtId="179" fontId="1" fillId="0" borderId="0" xfId="0" applyNumberFormat="1" applyFont="1" applyAlignment="1">
      <alignment vertical="center" wrapText="1"/>
    </xf>
    <xf numFmtId="182" fontId="1" fillId="0" borderId="0" xfId="0" applyNumberFormat="1" applyFont="1" applyAlignment="1">
      <alignment vertical="center" wrapText="1"/>
    </xf>
    <xf numFmtId="0" fontId="6" fillId="0" borderId="0" xfId="0" applyFont="1" applyAlignment="1">
      <alignment vertical="center"/>
    </xf>
    <xf numFmtId="0" fontId="1" fillId="0" borderId="1" xfId="0" applyFont="1" applyBorder="1" applyAlignment="1">
      <alignment horizontal="center" vertical="center" wrapText="1"/>
    </xf>
    <xf numFmtId="179" fontId="8"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12" borderId="1" xfId="0" applyFont="1" applyFill="1" applyBorder="1" applyAlignment="1">
      <alignment horizontal="center" vertical="center" wrapText="1"/>
    </xf>
    <xf numFmtId="0" fontId="8" fillId="0" borderId="2" xfId="0" applyFont="1" applyBorder="1" applyAlignment="1">
      <alignment horizontal="center" vertical="center" wrapText="1"/>
    </xf>
    <xf numFmtId="179" fontId="8"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179" fontId="8" fillId="0" borderId="3" xfId="0" applyNumberFormat="1" applyFont="1" applyBorder="1" applyAlignment="1">
      <alignment horizontal="center" vertical="center" wrapText="1"/>
    </xf>
    <xf numFmtId="179" fontId="8" fillId="0" borderId="4"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8" fillId="0" borderId="4" xfId="0" applyFont="1" applyBorder="1" applyAlignment="1">
      <alignment horizontal="center" vertical="center" wrapText="1"/>
    </xf>
    <xf numFmtId="181" fontId="8" fillId="0" borderId="3" xfId="0" applyNumberFormat="1" applyFont="1" applyBorder="1" applyAlignment="1">
      <alignment horizontal="center" vertical="center" wrapText="1"/>
    </xf>
    <xf numFmtId="181" fontId="29" fillId="0" borderId="1" xfId="0" applyNumberFormat="1" applyFont="1" applyBorder="1" applyAlignment="1">
      <alignment horizontal="center" vertical="center" wrapText="1"/>
    </xf>
    <xf numFmtId="0" fontId="1" fillId="12" borderId="2"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182" fontId="8"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78" fontId="8" fillId="0" borderId="1" xfId="0" applyNumberFormat="1" applyFont="1" applyBorder="1" applyAlignment="1">
      <alignment horizontal="center" vertical="center" wrapText="1"/>
    </xf>
    <xf numFmtId="0" fontId="8" fillId="12" borderId="4"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12" borderId="2" xfId="0" applyFont="1" applyFill="1" applyBorder="1" applyAlignment="1">
      <alignment horizontal="center" vertical="center" wrapText="1"/>
    </xf>
    <xf numFmtId="0" fontId="4" fillId="12" borderId="3" xfId="0" applyFont="1" applyFill="1" applyBorder="1" applyAlignment="1">
      <alignment horizontal="center" vertical="center" wrapText="1"/>
    </xf>
    <xf numFmtId="182" fontId="8" fillId="0" borderId="9" xfId="0" applyNumberFormat="1" applyFont="1" applyBorder="1" applyAlignment="1">
      <alignment horizontal="center" vertical="center" wrapText="1"/>
    </xf>
    <xf numFmtId="0" fontId="8" fillId="0" borderId="1" xfId="0" applyFont="1" applyBorder="1" applyAlignment="1">
      <alignment horizontal="center" wrapText="1"/>
    </xf>
    <xf numFmtId="0" fontId="6" fillId="0" borderId="1" xfId="0" applyFont="1" applyBorder="1" applyAlignment="1">
      <alignment horizontal="center" vertical="center"/>
    </xf>
    <xf numFmtId="179" fontId="8" fillId="0" borderId="9"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4" fillId="12" borderId="4"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12" borderId="4" xfId="0" applyFont="1" applyFill="1" applyBorder="1" applyAlignment="1">
      <alignment vertical="center" wrapText="1"/>
    </xf>
    <xf numFmtId="0" fontId="8" fillId="0" borderId="4" xfId="0" applyFont="1" applyBorder="1" applyAlignment="1">
      <alignment vertical="center" wrapText="1"/>
    </xf>
    <xf numFmtId="0" fontId="15" fillId="0" borderId="0" xfId="0" applyFont="1" applyAlignment="1">
      <alignment horizontal="center" vertical="center" wrapText="1"/>
    </xf>
    <xf numFmtId="182" fontId="8" fillId="0" borderId="1" xfId="0" applyNumberFormat="1" applyFont="1" applyBorder="1" applyAlignment="1">
      <alignment horizontal="center" vertical="center"/>
    </xf>
    <xf numFmtId="0" fontId="8" fillId="0" borderId="1" xfId="0" applyFont="1" applyBorder="1" applyAlignment="1">
      <alignment vertical="center" wrapText="1"/>
    </xf>
    <xf numFmtId="0" fontId="15" fillId="0" borderId="1" xfId="0" applyFont="1" applyBorder="1" applyAlignment="1">
      <alignment vertical="center" wrapText="1"/>
    </xf>
    <xf numFmtId="179" fontId="6" fillId="0" borderId="1" xfId="54" applyNumberFormat="1" applyBorder="1" applyAlignment="1">
      <alignment horizontal="center" vertical="center"/>
    </xf>
    <xf numFmtId="179" fontId="5" fillId="0" borderId="1" xfId="13" applyNumberFormat="1" applyFont="1" applyBorder="1" applyAlignment="1">
      <alignment horizontal="center" vertical="center"/>
    </xf>
    <xf numFmtId="0" fontId="1" fillId="0" borderId="0" xfId="0" applyFont="1" applyFill="1" applyAlignment="1">
      <alignment vertical="center" wrapText="1"/>
    </xf>
    <xf numFmtId="179" fontId="1" fillId="0" borderId="0" xfId="0" applyNumberFormat="1" applyFont="1" applyFill="1" applyAlignment="1">
      <alignment vertical="center" wrapText="1"/>
    </xf>
    <xf numFmtId="0" fontId="30"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15" fillId="0" borderId="2" xfId="0" applyFont="1" applyBorder="1" applyAlignment="1">
      <alignment horizontal="center" vertical="center" wrapText="1"/>
    </xf>
    <xf numFmtId="181" fontId="7" fillId="4" borderId="1" xfId="54" applyNumberFormat="1" applyFont="1" applyFill="1" applyBorder="1" applyAlignment="1">
      <alignment horizontal="center" vertical="center"/>
    </xf>
    <xf numFmtId="179" fontId="6" fillId="4" borderId="0" xfId="54" applyNumberFormat="1" applyFill="1" applyBorder="1" applyAlignment="1">
      <alignment horizontal="center" vertical="center"/>
    </xf>
    <xf numFmtId="181" fontId="7" fillId="4" borderId="0" xfId="54" applyNumberFormat="1" applyFont="1" applyFill="1" applyBorder="1" applyAlignment="1">
      <alignment horizontal="center" vertical="center"/>
    </xf>
    <xf numFmtId="179" fontId="6" fillId="0" borderId="1" xfId="54" applyNumberFormat="1" applyFill="1" applyBorder="1" applyAlignment="1">
      <alignment horizontal="center" vertical="center"/>
    </xf>
    <xf numFmtId="181" fontId="7" fillId="0" borderId="1" xfId="54" applyNumberFormat="1" applyFont="1" applyFill="1" applyBorder="1" applyAlignment="1">
      <alignment horizontal="center" vertical="center"/>
    </xf>
    <xf numFmtId="182" fontId="1" fillId="0" borderId="0" xfId="0" applyNumberFormat="1" applyFont="1" applyFill="1" applyAlignment="1">
      <alignment vertical="center" wrapText="1"/>
    </xf>
    <xf numFmtId="0" fontId="0" fillId="0" borderId="0" xfId="0" applyFill="1" applyAlignment="1">
      <alignment horizontal="center" vertical="center" wrapText="1"/>
    </xf>
    <xf numFmtId="180" fontId="7" fillId="4" borderId="1" xfId="54" applyNumberFormat="1" applyFont="1" applyFill="1" applyBorder="1" applyAlignment="1">
      <alignment horizontal="center" vertical="center"/>
    </xf>
    <xf numFmtId="180" fontId="1" fillId="4" borderId="1" xfId="0" applyNumberFormat="1" applyFont="1" applyFill="1" applyBorder="1" applyAlignment="1">
      <alignment horizontal="center" vertical="center" wrapText="1"/>
    </xf>
    <xf numFmtId="0" fontId="30"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7" fillId="0" borderId="0" xfId="0" applyFont="1" applyAlignment="1">
      <alignment vertical="center"/>
    </xf>
    <xf numFmtId="0" fontId="7" fillId="8" borderId="0" xfId="0" applyFont="1" applyFill="1" applyAlignment="1">
      <alignment vertical="center"/>
    </xf>
    <xf numFmtId="0" fontId="0" fillId="0" borderId="0" xfId="0" applyAlignment="1">
      <alignment vertical="center"/>
    </xf>
    <xf numFmtId="0" fontId="7" fillId="0" borderId="0" xfId="54" applyFont="1" applyAlignment="1">
      <alignment horizontal="center" vertical="center"/>
    </xf>
    <xf numFmtId="181" fontId="7" fillId="0" borderId="0" xfId="54" applyNumberFormat="1" applyFont="1" applyAlignment="1">
      <alignment horizontal="center" vertical="center"/>
    </xf>
    <xf numFmtId="181" fontId="7" fillId="8" borderId="0" xfId="54" applyNumberFormat="1" applyFont="1" applyFill="1" applyAlignment="1">
      <alignment horizontal="center" vertical="center"/>
    </xf>
    <xf numFmtId="181" fontId="7" fillId="2" borderId="0" xfId="54" applyNumberFormat="1" applyFont="1" applyFill="1" applyAlignment="1">
      <alignment horizontal="center" vertical="center"/>
    </xf>
    <xf numFmtId="0" fontId="7" fillId="0" borderId="0" xfId="54" applyFont="1" applyAlignment="1">
      <alignment horizontal="left" vertical="center" wrapText="1"/>
    </xf>
    <xf numFmtId="0" fontId="7" fillId="2" borderId="0" xfId="54" applyFont="1" applyFill="1" applyAlignment="1">
      <alignment horizontal="center" vertical="center"/>
    </xf>
    <xf numFmtId="0" fontId="7" fillId="0" borderId="0" xfId="54" applyFont="1">
      <alignment vertical="center"/>
    </xf>
    <xf numFmtId="0" fontId="32" fillId="0" borderId="5" xfId="54" applyFont="1" applyFill="1" applyBorder="1" applyAlignment="1">
      <alignment horizontal="right" vertical="center"/>
    </xf>
    <xf numFmtId="0" fontId="33" fillId="0" borderId="1" xfId="54" applyFont="1" applyFill="1" applyBorder="1" applyAlignment="1">
      <alignment horizontal="center" vertical="center" wrapText="1"/>
    </xf>
    <xf numFmtId="181" fontId="33" fillId="0" borderId="1" xfId="54" applyNumberFormat="1" applyFont="1" applyFill="1" applyBorder="1" applyAlignment="1">
      <alignment horizontal="center" vertical="center" wrapText="1"/>
    </xf>
    <xf numFmtId="0" fontId="7" fillId="0" borderId="2" xfId="54"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54" applyFont="1" applyFill="1" applyBorder="1" applyAlignment="1">
      <alignment horizontal="center" vertical="center" wrapText="1"/>
    </xf>
    <xf numFmtId="181" fontId="6" fillId="8" borderId="2" xfId="0" applyNumberFormat="1" applyFont="1" applyFill="1" applyBorder="1" applyAlignment="1">
      <alignment horizontal="center" vertical="center" wrapText="1"/>
    </xf>
    <xf numFmtId="181" fontId="7" fillId="8" borderId="2" xfId="0" applyNumberFormat="1" applyFont="1" applyFill="1" applyBorder="1" applyAlignment="1">
      <alignment horizontal="center" vertical="center" wrapText="1"/>
    </xf>
    <xf numFmtId="0" fontId="7" fillId="0" borderId="3" xfId="54"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54" applyFont="1" applyFill="1" applyBorder="1" applyAlignment="1">
      <alignment horizontal="center" vertical="center" wrapText="1"/>
    </xf>
    <xf numFmtId="181" fontId="7" fillId="8" borderId="4" xfId="0" applyNumberFormat="1" applyFont="1" applyFill="1" applyBorder="1" applyAlignment="1">
      <alignment horizontal="center" vertical="center" wrapText="1"/>
    </xf>
    <xf numFmtId="181" fontId="6" fillId="13" borderId="2" xfId="0" applyNumberFormat="1" applyFont="1" applyFill="1" applyBorder="1" applyAlignment="1">
      <alignment horizontal="center" vertical="center" wrapText="1"/>
    </xf>
    <xf numFmtId="181" fontId="7" fillId="13"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81" fontId="7" fillId="13" borderId="3" xfId="0" applyNumberFormat="1" applyFont="1" applyFill="1" applyBorder="1" applyAlignment="1">
      <alignment horizontal="center" vertical="center" wrapText="1"/>
    </xf>
    <xf numFmtId="0" fontId="7" fillId="0" borderId="4" xfId="54" applyFont="1" applyFill="1" applyBorder="1" applyAlignment="1">
      <alignment horizontal="center" vertical="center" wrapText="1"/>
    </xf>
    <xf numFmtId="0" fontId="5" fillId="0" borderId="4" xfId="54" applyFont="1" applyFill="1" applyBorder="1" applyAlignment="1">
      <alignment horizontal="center" vertical="center" wrapText="1"/>
    </xf>
    <xf numFmtId="181" fontId="7" fillId="13" borderId="4" xfId="0" applyNumberFormat="1" applyFont="1" applyFill="1" applyBorder="1" applyAlignment="1">
      <alignment horizontal="center" vertical="center" wrapText="1"/>
    </xf>
    <xf numFmtId="181" fontId="7" fillId="0" borderId="2" xfId="0" applyNumberFormat="1" applyFont="1" applyFill="1" applyBorder="1" applyAlignment="1">
      <alignment horizontal="center" vertical="center" wrapText="1"/>
    </xf>
    <xf numFmtId="181" fontId="7" fillId="0" borderId="3" xfId="0" applyNumberFormat="1" applyFont="1" applyFill="1" applyBorder="1" applyAlignment="1">
      <alignment horizontal="center" vertical="center" wrapText="1"/>
    </xf>
    <xf numFmtId="181" fontId="7" fillId="0" borderId="4"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181" fontId="7" fillId="8" borderId="3"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81" fontId="7" fillId="0" borderId="1" xfId="0" applyNumberFormat="1" applyFont="1" applyFill="1" applyBorder="1" applyAlignment="1">
      <alignment horizontal="center" vertical="center" wrapText="1"/>
    </xf>
    <xf numFmtId="0" fontId="32" fillId="2" borderId="5" xfId="54" applyFont="1" applyFill="1" applyBorder="1" applyAlignment="1">
      <alignment horizontal="right" vertical="center"/>
    </xf>
    <xf numFmtId="0" fontId="7" fillId="2" borderId="0" xfId="54" applyFont="1" applyFill="1" applyAlignment="1">
      <alignment vertical="center"/>
    </xf>
    <xf numFmtId="181" fontId="33" fillId="2" borderId="1" xfId="54" applyNumberFormat="1" applyFont="1" applyFill="1" applyBorder="1" applyAlignment="1">
      <alignment horizontal="center" vertical="center" wrapText="1"/>
    </xf>
    <xf numFmtId="0" fontId="33" fillId="2" borderId="1" xfId="54" applyFont="1" applyFill="1" applyBorder="1" applyAlignment="1">
      <alignment horizontal="center" vertical="center" wrapText="1"/>
    </xf>
    <xf numFmtId="181" fontId="34" fillId="0" borderId="1" xfId="0" applyNumberFormat="1" applyFont="1" applyFill="1" applyBorder="1" applyAlignment="1">
      <alignment horizontal="center" vertical="center" wrapText="1"/>
    </xf>
    <xf numFmtId="0" fontId="34" fillId="0" borderId="1" xfId="0" applyFont="1" applyFill="1" applyBorder="1" applyAlignment="1">
      <alignment horizontal="left" vertical="center" wrapText="1"/>
    </xf>
    <xf numFmtId="181" fontId="5" fillId="2" borderId="1" xfId="54" applyNumberFormat="1" applyFont="1" applyFill="1" applyBorder="1" applyAlignment="1">
      <alignment horizontal="center" vertical="center" wrapText="1"/>
    </xf>
    <xf numFmtId="181" fontId="6" fillId="0" borderId="2" xfId="0" applyNumberFormat="1" applyFont="1" applyFill="1" applyBorder="1" applyAlignment="1">
      <alignment horizontal="center" vertical="center" wrapText="1"/>
    </xf>
    <xf numFmtId="0" fontId="7" fillId="2" borderId="1" xfId="54" applyFont="1" applyFill="1" applyBorder="1" applyAlignment="1">
      <alignment horizontal="center" vertical="center" wrapText="1"/>
    </xf>
    <xf numFmtId="181" fontId="7" fillId="2" borderId="2" xfId="0" applyNumberFormat="1" applyFont="1" applyFill="1" applyBorder="1" applyAlignment="1">
      <alignment horizontal="center" vertical="center" wrapText="1"/>
    </xf>
    <xf numFmtId="181" fontId="7" fillId="2" borderId="3" xfId="0" applyNumberFormat="1" applyFont="1" applyFill="1" applyBorder="1" applyAlignment="1">
      <alignment horizontal="center" vertical="center" wrapText="1"/>
    </xf>
    <xf numFmtId="181" fontId="7" fillId="2" borderId="4"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181" fontId="7" fillId="2" borderId="1" xfId="0" applyNumberFormat="1" applyFont="1" applyFill="1" applyBorder="1" applyAlignment="1">
      <alignment horizontal="center" vertical="center" wrapText="1"/>
    </xf>
    <xf numFmtId="0" fontId="6" fillId="0" borderId="4" xfId="0" applyFont="1" applyFill="1" applyBorder="1" applyAlignment="1">
      <alignment horizontal="left" vertical="center" wrapText="1"/>
    </xf>
    <xf numFmtId="181" fontId="5" fillId="2" borderId="3" xfId="54" applyNumberFormat="1" applyFont="1" applyFill="1" applyBorder="1" applyAlignment="1">
      <alignment horizontal="center" vertical="center" wrapText="1"/>
    </xf>
    <xf numFmtId="0" fontId="6" fillId="7" borderId="0" xfId="0" applyFont="1" applyFill="1" applyAlignment="1">
      <alignment vertical="center"/>
    </xf>
    <xf numFmtId="179" fontId="6" fillId="7" borderId="0" xfId="0" applyNumberFormat="1" applyFont="1" applyFill="1" applyAlignment="1">
      <alignment vertical="center"/>
    </xf>
    <xf numFmtId="181" fontId="7" fillId="0" borderId="2" xfId="54" applyNumberFormat="1" applyFont="1" applyFill="1" applyBorder="1" applyAlignment="1">
      <alignment horizontal="center" vertical="center" wrapText="1"/>
    </xf>
    <xf numFmtId="181" fontId="7" fillId="0" borderId="3" xfId="54" applyNumberFormat="1" applyFont="1" applyFill="1" applyBorder="1" applyAlignment="1">
      <alignment horizontal="center" vertical="center" wrapText="1"/>
    </xf>
    <xf numFmtId="181" fontId="7" fillId="0" borderId="4" xfId="54" applyNumberFormat="1" applyFont="1" applyFill="1" applyBorder="1" applyAlignment="1">
      <alignment horizontal="center" vertical="center" wrapText="1"/>
    </xf>
    <xf numFmtId="183" fontId="7" fillId="0" borderId="2" xfId="54" applyNumberFormat="1" applyFont="1" applyFill="1" applyBorder="1" applyAlignment="1">
      <alignment horizontal="center" vertical="center" wrapText="1"/>
    </xf>
    <xf numFmtId="183" fontId="7" fillId="0" borderId="3" xfId="54" applyNumberFormat="1" applyFont="1" applyFill="1" applyBorder="1" applyAlignment="1">
      <alignment horizontal="center" vertical="center" wrapText="1"/>
    </xf>
    <xf numFmtId="183" fontId="7" fillId="0" borderId="4" xfId="54" applyNumberFormat="1" applyFont="1" applyFill="1" applyBorder="1" applyAlignment="1">
      <alignment horizontal="center" vertical="center" wrapText="1"/>
    </xf>
    <xf numFmtId="181" fontId="14" fillId="14" borderId="3" xfId="54" applyNumberFormat="1" applyFont="1" applyFill="1" applyBorder="1" applyAlignment="1">
      <alignment horizontal="center" vertical="center"/>
    </xf>
    <xf numFmtId="181" fontId="14" fillId="0" borderId="3" xfId="54" applyNumberFormat="1" applyFont="1" applyFill="1" applyBorder="1" applyAlignment="1">
      <alignment horizontal="center" vertical="center"/>
    </xf>
    <xf numFmtId="181" fontId="14" fillId="14" borderId="4" xfId="54" applyNumberFormat="1" applyFont="1" applyFill="1" applyBorder="1" applyAlignment="1">
      <alignment horizontal="center" vertical="center"/>
    </xf>
    <xf numFmtId="181" fontId="14" fillId="0" borderId="4" xfId="54" applyNumberFormat="1" applyFont="1" applyFill="1" applyBorder="1" applyAlignment="1">
      <alignment horizontal="center" vertical="center"/>
    </xf>
    <xf numFmtId="181" fontId="7" fillId="14" borderId="2" xfId="54" applyNumberFormat="1" applyFont="1" applyFill="1" applyBorder="1" applyAlignment="1">
      <alignment horizontal="center" vertical="center" wrapText="1"/>
    </xf>
    <xf numFmtId="181" fontId="7" fillId="14" borderId="3" xfId="54" applyNumberFormat="1" applyFont="1" applyFill="1" applyBorder="1" applyAlignment="1">
      <alignment horizontal="center" vertical="center" wrapText="1"/>
    </xf>
    <xf numFmtId="181" fontId="7" fillId="14" borderId="4" xfId="54" applyNumberFormat="1" applyFont="1" applyFill="1" applyBorder="1" applyAlignment="1">
      <alignment horizontal="center" vertical="center" wrapText="1"/>
    </xf>
    <xf numFmtId="0" fontId="5" fillId="0" borderId="1" xfId="54" applyFont="1" applyFill="1" applyBorder="1" applyAlignment="1">
      <alignment horizontal="center" vertical="center" wrapText="1"/>
    </xf>
    <xf numFmtId="181" fontId="14" fillId="0" borderId="1" xfId="54" applyNumberFormat="1" applyFont="1" applyFill="1" applyBorder="1" applyAlignment="1">
      <alignment horizontal="center" vertical="center"/>
    </xf>
    <xf numFmtId="0" fontId="6" fillId="0" borderId="2" xfId="54" applyFont="1" applyFill="1" applyBorder="1" applyAlignment="1">
      <alignment horizontal="center" vertical="center" wrapText="1"/>
    </xf>
    <xf numFmtId="0" fontId="6" fillId="0" borderId="3" xfId="54" applyFont="1" applyFill="1" applyBorder="1" applyAlignment="1">
      <alignment horizontal="center" vertical="center" wrapText="1"/>
    </xf>
    <xf numFmtId="0" fontId="6" fillId="0" borderId="4" xfId="54" applyFont="1" applyFill="1" applyBorder="1" applyAlignment="1">
      <alignment horizontal="center" vertical="center" wrapText="1"/>
    </xf>
    <xf numFmtId="181" fontId="5" fillId="2" borderId="4" xfId="54" applyNumberFormat="1" applyFont="1" applyFill="1" applyBorder="1" applyAlignment="1">
      <alignment horizontal="center" vertical="center" wrapText="1"/>
    </xf>
    <xf numFmtId="181" fontId="7" fillId="2" borderId="2" xfId="54" applyNumberFormat="1" applyFont="1" applyFill="1" applyBorder="1" applyAlignment="1">
      <alignment horizontal="center" vertical="center" wrapText="1"/>
    </xf>
    <xf numFmtId="181" fontId="34" fillId="0" borderId="4" xfId="54" applyNumberFormat="1" applyFont="1" applyFill="1" applyBorder="1" applyAlignment="1">
      <alignment horizontal="center" vertical="center" wrapText="1"/>
    </xf>
    <xf numFmtId="0" fontId="34" fillId="0" borderId="4" xfId="54" applyFont="1" applyFill="1" applyBorder="1" applyAlignment="1">
      <alignment horizontal="left" vertical="center" wrapText="1"/>
    </xf>
    <xf numFmtId="181" fontId="7" fillId="2" borderId="3" xfId="54" applyNumberFormat="1" applyFont="1" applyFill="1" applyBorder="1" applyAlignment="1">
      <alignment horizontal="center" vertical="center" wrapText="1"/>
    </xf>
    <xf numFmtId="181" fontId="34" fillId="0" borderId="1" xfId="54" applyNumberFormat="1" applyFont="1" applyFill="1" applyBorder="1" applyAlignment="1">
      <alignment horizontal="center" vertical="center" wrapText="1"/>
    </xf>
    <xf numFmtId="181" fontId="7" fillId="0" borderId="1" xfId="54" applyNumberFormat="1" applyFont="1" applyFill="1" applyBorder="1" applyAlignment="1">
      <alignment horizontal="center" vertical="center" wrapText="1"/>
    </xf>
    <xf numFmtId="0" fontId="34" fillId="0" borderId="1" xfId="54" applyFont="1" applyFill="1" applyBorder="1" applyAlignment="1">
      <alignment horizontal="left" vertical="center" wrapText="1"/>
    </xf>
    <xf numFmtId="0" fontId="6" fillId="0" borderId="1" xfId="54" applyFont="1" applyFill="1" applyBorder="1" applyAlignment="1">
      <alignment horizontal="left" vertical="center" wrapText="1"/>
    </xf>
    <xf numFmtId="181" fontId="7" fillId="2" borderId="4" xfId="54" applyNumberFormat="1" applyFont="1" applyFill="1" applyBorder="1" applyAlignment="1">
      <alignment horizontal="center" vertical="center" wrapText="1"/>
    </xf>
    <xf numFmtId="183" fontId="7" fillId="2" borderId="2" xfId="54" applyNumberFormat="1" applyFont="1" applyFill="1" applyBorder="1" applyAlignment="1">
      <alignment horizontal="center" vertical="center" wrapText="1"/>
    </xf>
    <xf numFmtId="179" fontId="7" fillId="0" borderId="1" xfId="54" applyNumberFormat="1" applyFont="1" applyFill="1" applyBorder="1" applyAlignment="1">
      <alignment horizontal="center" vertical="center" wrapText="1"/>
    </xf>
    <xf numFmtId="183" fontId="7" fillId="2" borderId="3" xfId="54" applyNumberFormat="1" applyFont="1" applyFill="1" applyBorder="1" applyAlignment="1">
      <alignment horizontal="center" vertical="center" wrapText="1"/>
    </xf>
    <xf numFmtId="183" fontId="7" fillId="2" borderId="4" xfId="54" applyNumberFormat="1" applyFont="1" applyFill="1" applyBorder="1" applyAlignment="1">
      <alignment horizontal="center" vertical="center" wrapText="1"/>
    </xf>
    <xf numFmtId="181" fontId="14" fillId="2" borderId="1" xfId="54" applyNumberFormat="1" applyFont="1" applyFill="1" applyBorder="1" applyAlignment="1">
      <alignment horizontal="center" vertical="center"/>
    </xf>
    <xf numFmtId="0" fontId="7" fillId="0" borderId="1" xfId="0" applyFont="1" applyFill="1" applyBorder="1" applyAlignment="1">
      <alignment horizontal="left" vertical="center" wrapText="1"/>
    </xf>
    <xf numFmtId="181" fontId="6" fillId="0" borderId="1" xfId="54" applyNumberFormat="1" applyFont="1" applyFill="1" applyBorder="1" applyAlignment="1">
      <alignment horizontal="center" vertical="center" wrapText="1"/>
    </xf>
    <xf numFmtId="0" fontId="35" fillId="0" borderId="2" xfId="54" applyFont="1" applyFill="1" applyBorder="1" applyAlignment="1">
      <alignment horizontal="center" vertical="center" wrapText="1"/>
    </xf>
    <xf numFmtId="0" fontId="35" fillId="0" borderId="3" xfId="54" applyFont="1" applyFill="1" applyBorder="1" applyAlignment="1">
      <alignment horizontal="center" vertical="center" wrapText="1"/>
    </xf>
    <xf numFmtId="0" fontId="35" fillId="0" borderId="4" xfId="54" applyFont="1" applyFill="1" applyBorder="1" applyAlignment="1">
      <alignment horizontal="center" vertical="center" wrapText="1"/>
    </xf>
    <xf numFmtId="181" fontId="7" fillId="2" borderId="1" xfId="54"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181" fontId="35" fillId="0" borderId="1" xfId="54" applyNumberFormat="1" applyFont="1" applyFill="1" applyBorder="1" applyAlignment="1">
      <alignment horizontal="center" vertical="center" wrapText="1"/>
    </xf>
    <xf numFmtId="0" fontId="35" fillId="0" borderId="1" xfId="54" applyFont="1" applyFill="1" applyBorder="1" applyAlignment="1">
      <alignment horizontal="left" vertical="center" wrapText="1"/>
    </xf>
    <xf numFmtId="181" fontId="35" fillId="2" borderId="1" xfId="54" applyNumberFormat="1" applyFont="1" applyFill="1" applyBorder="1" applyAlignment="1">
      <alignment horizontal="center" vertical="center" wrapText="1"/>
    </xf>
    <xf numFmtId="181" fontId="32" fillId="0" borderId="1" xfId="54" applyNumberFormat="1" applyFont="1" applyFill="1" applyBorder="1" applyAlignment="1">
      <alignment horizontal="center" vertical="center" wrapText="1"/>
    </xf>
    <xf numFmtId="0" fontId="32" fillId="0" borderId="1" xfId="54" applyFont="1" applyFill="1" applyBorder="1" applyAlignment="1">
      <alignment horizontal="left" vertical="center" wrapText="1"/>
    </xf>
    <xf numFmtId="181" fontId="6" fillId="2" borderId="1" xfId="54" applyNumberFormat="1" applyFont="1" applyFill="1" applyBorder="1" applyAlignment="1">
      <alignment horizontal="center" vertical="center" wrapText="1"/>
    </xf>
    <xf numFmtId="0" fontId="6" fillId="0" borderId="1" xfId="54" applyFont="1" applyFill="1" applyBorder="1" applyAlignment="1">
      <alignment vertical="center" wrapText="1"/>
    </xf>
    <xf numFmtId="0" fontId="35" fillId="0" borderId="1" xfId="54" applyFont="1" applyFill="1" applyBorder="1" applyAlignment="1">
      <alignment vertical="center" wrapText="1"/>
    </xf>
    <xf numFmtId="0" fontId="34" fillId="0" borderId="1" xfId="54" applyFont="1" applyFill="1" applyBorder="1" applyAlignment="1">
      <alignment vertical="center" wrapText="1"/>
    </xf>
    <xf numFmtId="0" fontId="34" fillId="0" borderId="2"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4" xfId="0" applyFont="1" applyFill="1" applyBorder="1" applyAlignment="1">
      <alignment horizontal="center" vertical="center"/>
    </xf>
    <xf numFmtId="0" fontId="34" fillId="2" borderId="2" xfId="0" applyFont="1" applyFill="1" applyBorder="1" applyAlignment="1">
      <alignment horizontal="center" vertical="center"/>
    </xf>
    <xf numFmtId="0" fontId="34" fillId="0" borderId="1" xfId="0" applyFont="1" applyFill="1" applyBorder="1" applyAlignment="1">
      <alignment horizontal="center" vertical="center"/>
    </xf>
    <xf numFmtId="0" fontId="0" fillId="2" borderId="2" xfId="0" applyFill="1" applyBorder="1" applyAlignment="1">
      <alignment horizontal="center" vertical="center"/>
    </xf>
    <xf numFmtId="0" fontId="34" fillId="2" borderId="3" xfId="0" applyFont="1" applyFill="1" applyBorder="1" applyAlignment="1">
      <alignment horizontal="center" vertical="center"/>
    </xf>
    <xf numFmtId="0" fontId="0" fillId="2" borderId="3" xfId="0" applyFill="1" applyBorder="1" applyAlignment="1">
      <alignment horizontal="center" vertical="center"/>
    </xf>
    <xf numFmtId="0" fontId="34" fillId="2" borderId="4" xfId="0" applyFont="1" applyFill="1" applyBorder="1" applyAlignment="1">
      <alignment horizontal="center" vertical="center"/>
    </xf>
    <xf numFmtId="179" fontId="34" fillId="0" borderId="1" xfId="0" applyNumberFormat="1" applyFont="1" applyFill="1" applyBorder="1" applyAlignment="1">
      <alignment horizontal="center" vertical="center"/>
    </xf>
    <xf numFmtId="0" fontId="0" fillId="2" borderId="4" xfId="0" applyFill="1" applyBorder="1" applyAlignment="1">
      <alignment horizontal="center" vertical="center"/>
    </xf>
    <xf numFmtId="181" fontId="37" fillId="0" borderId="1" xfId="0" applyNumberFormat="1" applyFont="1" applyFill="1" applyBorder="1" applyAlignment="1">
      <alignment horizontal="center" vertical="center" wrapText="1"/>
    </xf>
    <xf numFmtId="0" fontId="7" fillId="0" borderId="2" xfId="21" applyFont="1" applyFill="1" applyBorder="1" applyAlignment="1">
      <alignment horizontal="center" vertical="center" wrapText="1"/>
    </xf>
    <xf numFmtId="0" fontId="6" fillId="0" borderId="2" xfId="21" applyFont="1" applyFill="1" applyBorder="1" applyAlignment="1">
      <alignment horizontal="center" vertical="center" wrapText="1"/>
    </xf>
    <xf numFmtId="181" fontId="7" fillId="0" borderId="2" xfId="21" applyNumberFormat="1" applyFont="1" applyFill="1" applyBorder="1" applyAlignment="1">
      <alignment horizontal="center" vertical="center" wrapText="1"/>
    </xf>
    <xf numFmtId="0" fontId="7" fillId="0" borderId="3" xfId="21" applyFont="1" applyFill="1" applyBorder="1" applyAlignment="1">
      <alignment horizontal="center" vertical="center" wrapText="1"/>
    </xf>
    <xf numFmtId="181" fontId="7" fillId="0" borderId="3" xfId="21" applyNumberFormat="1" applyFont="1" applyFill="1" applyBorder="1" applyAlignment="1">
      <alignment horizontal="center" vertical="center" wrapText="1"/>
    </xf>
    <xf numFmtId="0" fontId="7" fillId="0" borderId="4" xfId="21" applyFont="1" applyFill="1" applyBorder="1" applyAlignment="1">
      <alignment horizontal="center" vertical="center" wrapText="1"/>
    </xf>
    <xf numFmtId="181" fontId="7" fillId="0" borderId="4" xfId="21" applyNumberFormat="1" applyFont="1" applyFill="1" applyBorder="1" applyAlignment="1">
      <alignment horizontal="center" vertical="center" wrapText="1"/>
    </xf>
    <xf numFmtId="181" fontId="7" fillId="2" borderId="2" xfId="21" applyNumberFormat="1" applyFont="1" applyFill="1" applyBorder="1" applyAlignment="1">
      <alignment horizontal="center" vertical="center" wrapText="1"/>
    </xf>
    <xf numFmtId="0" fontId="7" fillId="0" borderId="1" xfId="21" applyFont="1" applyFill="1" applyBorder="1" applyAlignment="1">
      <alignment horizontal="center" vertical="center" wrapText="1"/>
    </xf>
    <xf numFmtId="181" fontId="7" fillId="0" borderId="1" xfId="21" applyNumberFormat="1" applyFont="1" applyFill="1" applyBorder="1" applyAlignment="1">
      <alignment horizontal="center" vertical="center" wrapText="1"/>
    </xf>
    <xf numFmtId="0" fontId="6" fillId="0" borderId="1" xfId="21" applyFont="1" applyFill="1" applyBorder="1" applyAlignment="1">
      <alignment horizontal="left" vertical="center" wrapText="1"/>
    </xf>
    <xf numFmtId="181" fontId="7" fillId="2" borderId="3" xfId="21" applyNumberFormat="1" applyFont="1" applyFill="1" applyBorder="1" applyAlignment="1">
      <alignment horizontal="center" vertical="center" wrapText="1"/>
    </xf>
    <xf numFmtId="181" fontId="7" fillId="2" borderId="4" xfId="21" applyNumberFormat="1" applyFont="1" applyFill="1" applyBorder="1" applyAlignment="1">
      <alignment horizontal="center" vertical="center" wrapText="1"/>
    </xf>
    <xf numFmtId="0" fontId="6" fillId="0" borderId="0" xfId="54">
      <alignmen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百分比 2"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7" xfId="52"/>
    <cellStyle name="百分比 3" xfId="53"/>
    <cellStyle name="常规 2" xfId="54"/>
    <cellStyle name="常规 3" xfId="55"/>
    <cellStyle name="常规 4" xfId="56"/>
    <cellStyle name="常规 5" xfId="57"/>
  </cellStyles>
  <dxfs count="2">
    <dxf>
      <fill>
        <patternFill patternType="solid">
          <bgColor rgb="FFFF9900"/>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0</xdr:colOff>
      <xdr:row>157</xdr:row>
      <xdr:rowOff>0</xdr:rowOff>
    </xdr:from>
    <xdr:to>
      <xdr:col>12</xdr:col>
      <xdr:colOff>752475</xdr:colOff>
      <xdr:row>157</xdr:row>
      <xdr:rowOff>0</xdr:rowOff>
    </xdr:to>
    <xdr:pic>
      <xdr:nvPicPr>
        <xdr:cNvPr id="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157</xdr:row>
      <xdr:rowOff>0</xdr:rowOff>
    </xdr:from>
    <xdr:to>
      <xdr:col>12</xdr:col>
      <xdr:colOff>752475</xdr:colOff>
      <xdr:row>157</xdr:row>
      <xdr:rowOff>0</xdr:rowOff>
    </xdr:to>
    <xdr:pic>
      <xdr:nvPicPr>
        <xdr:cNvPr id="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158</xdr:row>
      <xdr:rowOff>0</xdr:rowOff>
    </xdr:from>
    <xdr:to>
      <xdr:col>12</xdr:col>
      <xdr:colOff>752475</xdr:colOff>
      <xdr:row>158</xdr:row>
      <xdr:rowOff>0</xdr:rowOff>
    </xdr:to>
    <xdr:pic>
      <xdr:nvPicPr>
        <xdr:cNvPr id="4"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158</xdr:row>
      <xdr:rowOff>0</xdr:rowOff>
    </xdr:from>
    <xdr:to>
      <xdr:col>12</xdr:col>
      <xdr:colOff>752475</xdr:colOff>
      <xdr:row>158</xdr:row>
      <xdr:rowOff>0</xdr:rowOff>
    </xdr:to>
    <xdr:pic>
      <xdr:nvPicPr>
        <xdr:cNvPr id="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165</xdr:row>
      <xdr:rowOff>0</xdr:rowOff>
    </xdr:from>
    <xdr:to>
      <xdr:col>12</xdr:col>
      <xdr:colOff>752475</xdr:colOff>
      <xdr:row>165</xdr:row>
      <xdr:rowOff>0</xdr:rowOff>
    </xdr:to>
    <xdr:pic>
      <xdr:nvPicPr>
        <xdr:cNvPr id="6"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165</xdr:row>
      <xdr:rowOff>0</xdr:rowOff>
    </xdr:from>
    <xdr:to>
      <xdr:col>12</xdr:col>
      <xdr:colOff>752475</xdr:colOff>
      <xdr:row>165</xdr:row>
      <xdr:rowOff>0</xdr:rowOff>
    </xdr:to>
    <xdr:pic>
      <xdr:nvPicPr>
        <xdr:cNvPr id="7"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158</xdr:row>
      <xdr:rowOff>0</xdr:rowOff>
    </xdr:from>
    <xdr:to>
      <xdr:col>12</xdr:col>
      <xdr:colOff>751991</xdr:colOff>
      <xdr:row>158</xdr:row>
      <xdr:rowOff>0</xdr:rowOff>
    </xdr:to>
    <xdr:pic>
      <xdr:nvPicPr>
        <xdr:cNvPr id="8"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158</xdr:row>
      <xdr:rowOff>0</xdr:rowOff>
    </xdr:from>
    <xdr:to>
      <xdr:col>12</xdr:col>
      <xdr:colOff>751991</xdr:colOff>
      <xdr:row>158</xdr:row>
      <xdr:rowOff>0</xdr:rowOff>
    </xdr:to>
    <xdr:pic>
      <xdr:nvPicPr>
        <xdr:cNvPr id="9"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10"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11"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2" name="图片 1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3"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4"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5"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6"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7"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oneCellAnchor>
    <xdr:from>
      <xdr:col>12</xdr:col>
      <xdr:colOff>0</xdr:colOff>
      <xdr:row>157</xdr:row>
      <xdr:rowOff>0</xdr:rowOff>
    </xdr:from>
    <xdr:ext cx="771525" cy="9525"/>
    <xdr:pic>
      <xdr:nvPicPr>
        <xdr:cNvPr id="18" name="图片 17"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157</xdr:row>
      <xdr:rowOff>0</xdr:rowOff>
    </xdr:from>
    <xdr:ext cx="771525" cy="9525"/>
    <xdr:pic>
      <xdr:nvPicPr>
        <xdr:cNvPr id="19"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158</xdr:row>
      <xdr:rowOff>0</xdr:rowOff>
    </xdr:from>
    <xdr:ext cx="771525" cy="9525"/>
    <xdr:pic>
      <xdr:nvPicPr>
        <xdr:cNvPr id="20"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158</xdr:row>
      <xdr:rowOff>0</xdr:rowOff>
    </xdr:from>
    <xdr:ext cx="771525" cy="9525"/>
    <xdr:pic>
      <xdr:nvPicPr>
        <xdr:cNvPr id="21"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165</xdr:row>
      <xdr:rowOff>0</xdr:rowOff>
    </xdr:from>
    <xdr:ext cx="771525" cy="9525"/>
    <xdr:pic>
      <xdr:nvPicPr>
        <xdr:cNvPr id="2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165</xdr:row>
      <xdr:rowOff>0</xdr:rowOff>
    </xdr:from>
    <xdr:ext cx="771525" cy="9525"/>
    <xdr:pic>
      <xdr:nvPicPr>
        <xdr:cNvPr id="2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12</xdr:col>
      <xdr:colOff>0</xdr:colOff>
      <xdr:row>158</xdr:row>
      <xdr:rowOff>0</xdr:rowOff>
    </xdr:from>
    <xdr:to>
      <xdr:col>12</xdr:col>
      <xdr:colOff>751991</xdr:colOff>
      <xdr:row>158</xdr:row>
      <xdr:rowOff>0</xdr:rowOff>
    </xdr:to>
    <xdr:pic>
      <xdr:nvPicPr>
        <xdr:cNvPr id="24"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158</xdr:row>
      <xdr:rowOff>0</xdr:rowOff>
    </xdr:from>
    <xdr:to>
      <xdr:col>12</xdr:col>
      <xdr:colOff>751991</xdr:colOff>
      <xdr:row>158</xdr:row>
      <xdr:rowOff>0</xdr:rowOff>
    </xdr:to>
    <xdr:pic>
      <xdr:nvPicPr>
        <xdr:cNvPr id="25"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26"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27"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oneCellAnchor>
    <xdr:from>
      <xdr:col>12</xdr:col>
      <xdr:colOff>0</xdr:colOff>
      <xdr:row>217</xdr:row>
      <xdr:rowOff>0</xdr:rowOff>
    </xdr:from>
    <xdr:ext cx="772795" cy="8255"/>
    <xdr:pic>
      <xdr:nvPicPr>
        <xdr:cNvPr id="28" name="图片 27" descr="clipboard/drawings/NULL"/>
        <xdr:cNvPicPr>
          <a:picLocks noChangeAspect="1"/>
        </xdr:cNvPicPr>
      </xdr:nvPicPr>
      <xdr:blipFill>
        <a:blip r:embed="rId1" r:link="rId2"/>
        <a:stretch>
          <a:fillRect/>
        </a:stretch>
      </xdr:blipFill>
      <xdr:spPr>
        <a:xfrm>
          <a:off x="23312120" y="85120480"/>
          <a:ext cx="772795" cy="8255"/>
        </a:xfrm>
        <a:prstGeom prst="rect">
          <a:avLst/>
        </a:prstGeom>
        <a:noFill/>
        <a:ln w="9525">
          <a:noFill/>
        </a:ln>
      </xdr:spPr>
    </xdr:pic>
    <xdr:clientData/>
  </xdr:oneCellAnchor>
  <xdr:oneCellAnchor>
    <xdr:from>
      <xdr:col>12</xdr:col>
      <xdr:colOff>0</xdr:colOff>
      <xdr:row>217</xdr:row>
      <xdr:rowOff>0</xdr:rowOff>
    </xdr:from>
    <xdr:ext cx="772795" cy="8255"/>
    <xdr:pic>
      <xdr:nvPicPr>
        <xdr:cNvPr id="29" name="图片 1" descr="clipboard/drawings/NULL"/>
        <xdr:cNvPicPr>
          <a:picLocks noChangeAspect="1"/>
        </xdr:cNvPicPr>
      </xdr:nvPicPr>
      <xdr:blipFill>
        <a:blip r:embed="rId1" r:link="rId2"/>
        <a:stretch>
          <a:fillRect/>
        </a:stretch>
      </xdr:blipFill>
      <xdr:spPr>
        <a:xfrm>
          <a:off x="23312120" y="85120480"/>
          <a:ext cx="772795" cy="8255"/>
        </a:xfrm>
        <a:prstGeom prst="rect">
          <a:avLst/>
        </a:prstGeom>
        <a:noFill/>
        <a:ln w="9525">
          <a:noFill/>
        </a:ln>
      </xdr:spPr>
    </xdr:pic>
    <xdr:clientData/>
  </xdr:oneCellAnchor>
  <xdr:oneCellAnchor>
    <xdr:from>
      <xdr:col>12</xdr:col>
      <xdr:colOff>0</xdr:colOff>
      <xdr:row>217</xdr:row>
      <xdr:rowOff>0</xdr:rowOff>
    </xdr:from>
    <xdr:ext cx="772795" cy="10160"/>
    <xdr:pic>
      <xdr:nvPicPr>
        <xdr:cNvPr id="30"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1"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2"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3"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twoCellAnchor editAs="oneCell">
    <xdr:from>
      <xdr:col>12</xdr:col>
      <xdr:colOff>0</xdr:colOff>
      <xdr:row>161</xdr:row>
      <xdr:rowOff>0</xdr:rowOff>
    </xdr:from>
    <xdr:to>
      <xdr:col>12</xdr:col>
      <xdr:colOff>752475</xdr:colOff>
      <xdr:row>161</xdr:row>
      <xdr:rowOff>0</xdr:rowOff>
    </xdr:to>
    <xdr:pic>
      <xdr:nvPicPr>
        <xdr:cNvPr id="34" name="图片 33"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161</xdr:row>
      <xdr:rowOff>0</xdr:rowOff>
    </xdr:from>
    <xdr:to>
      <xdr:col>12</xdr:col>
      <xdr:colOff>752475</xdr:colOff>
      <xdr:row>161</xdr:row>
      <xdr:rowOff>0</xdr:rowOff>
    </xdr:to>
    <xdr:pic>
      <xdr:nvPicPr>
        <xdr:cNvPr id="3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162</xdr:row>
      <xdr:rowOff>0</xdr:rowOff>
    </xdr:from>
    <xdr:to>
      <xdr:col>12</xdr:col>
      <xdr:colOff>752475</xdr:colOff>
      <xdr:row>162</xdr:row>
      <xdr:rowOff>0</xdr:rowOff>
    </xdr:to>
    <xdr:pic>
      <xdr:nvPicPr>
        <xdr:cNvPr id="36"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162</xdr:row>
      <xdr:rowOff>0</xdr:rowOff>
    </xdr:from>
    <xdr:to>
      <xdr:col>12</xdr:col>
      <xdr:colOff>752475</xdr:colOff>
      <xdr:row>162</xdr:row>
      <xdr:rowOff>0</xdr:rowOff>
    </xdr:to>
    <xdr:pic>
      <xdr:nvPicPr>
        <xdr:cNvPr id="37"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169</xdr:row>
      <xdr:rowOff>0</xdr:rowOff>
    </xdr:from>
    <xdr:to>
      <xdr:col>12</xdr:col>
      <xdr:colOff>752475</xdr:colOff>
      <xdr:row>169</xdr:row>
      <xdr:rowOff>0</xdr:rowOff>
    </xdr:to>
    <xdr:pic>
      <xdr:nvPicPr>
        <xdr:cNvPr id="38"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169</xdr:row>
      <xdr:rowOff>0</xdr:rowOff>
    </xdr:from>
    <xdr:to>
      <xdr:col>12</xdr:col>
      <xdr:colOff>752475</xdr:colOff>
      <xdr:row>169</xdr:row>
      <xdr:rowOff>0</xdr:rowOff>
    </xdr:to>
    <xdr:pic>
      <xdr:nvPicPr>
        <xdr:cNvPr id="39"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162</xdr:row>
      <xdr:rowOff>0</xdr:rowOff>
    </xdr:from>
    <xdr:to>
      <xdr:col>12</xdr:col>
      <xdr:colOff>751991</xdr:colOff>
      <xdr:row>162</xdr:row>
      <xdr:rowOff>0</xdr:rowOff>
    </xdr:to>
    <xdr:pic>
      <xdr:nvPicPr>
        <xdr:cNvPr id="40"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162</xdr:row>
      <xdr:rowOff>0</xdr:rowOff>
    </xdr:from>
    <xdr:to>
      <xdr:col>12</xdr:col>
      <xdr:colOff>751991</xdr:colOff>
      <xdr:row>162</xdr:row>
      <xdr:rowOff>0</xdr:rowOff>
    </xdr:to>
    <xdr:pic>
      <xdr:nvPicPr>
        <xdr:cNvPr id="41"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42"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43"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4" name="图片 43"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5"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6"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7"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8"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9"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oneCellAnchor>
    <xdr:from>
      <xdr:col>12</xdr:col>
      <xdr:colOff>0</xdr:colOff>
      <xdr:row>161</xdr:row>
      <xdr:rowOff>0</xdr:rowOff>
    </xdr:from>
    <xdr:ext cx="771525" cy="9525"/>
    <xdr:pic>
      <xdr:nvPicPr>
        <xdr:cNvPr id="50" name="图片 49"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161</xdr:row>
      <xdr:rowOff>0</xdr:rowOff>
    </xdr:from>
    <xdr:ext cx="771525" cy="9525"/>
    <xdr:pic>
      <xdr:nvPicPr>
        <xdr:cNvPr id="51"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162</xdr:row>
      <xdr:rowOff>0</xdr:rowOff>
    </xdr:from>
    <xdr:ext cx="771525" cy="9525"/>
    <xdr:pic>
      <xdr:nvPicPr>
        <xdr:cNvPr id="5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162</xdr:row>
      <xdr:rowOff>0</xdr:rowOff>
    </xdr:from>
    <xdr:ext cx="771525" cy="9525"/>
    <xdr:pic>
      <xdr:nvPicPr>
        <xdr:cNvPr id="5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169</xdr:row>
      <xdr:rowOff>0</xdr:rowOff>
    </xdr:from>
    <xdr:ext cx="771525" cy="9525"/>
    <xdr:pic>
      <xdr:nvPicPr>
        <xdr:cNvPr id="54"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169</xdr:row>
      <xdr:rowOff>0</xdr:rowOff>
    </xdr:from>
    <xdr:ext cx="771525" cy="9525"/>
    <xdr:pic>
      <xdr:nvPicPr>
        <xdr:cNvPr id="5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12</xdr:col>
      <xdr:colOff>0</xdr:colOff>
      <xdr:row>162</xdr:row>
      <xdr:rowOff>0</xdr:rowOff>
    </xdr:from>
    <xdr:to>
      <xdr:col>12</xdr:col>
      <xdr:colOff>751991</xdr:colOff>
      <xdr:row>162</xdr:row>
      <xdr:rowOff>0</xdr:rowOff>
    </xdr:to>
    <xdr:pic>
      <xdr:nvPicPr>
        <xdr:cNvPr id="56"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162</xdr:row>
      <xdr:rowOff>0</xdr:rowOff>
    </xdr:from>
    <xdr:to>
      <xdr:col>12</xdr:col>
      <xdr:colOff>751991</xdr:colOff>
      <xdr:row>162</xdr:row>
      <xdr:rowOff>0</xdr:rowOff>
    </xdr:to>
    <xdr:pic>
      <xdr:nvPicPr>
        <xdr:cNvPr id="57"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58"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59"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oneCellAnchor>
    <xdr:from>
      <xdr:col>12</xdr:col>
      <xdr:colOff>0</xdr:colOff>
      <xdr:row>221</xdr:row>
      <xdr:rowOff>0</xdr:rowOff>
    </xdr:from>
    <xdr:ext cx="772795" cy="8255"/>
    <xdr:pic>
      <xdr:nvPicPr>
        <xdr:cNvPr id="60" name="图片 59" descr="clipboard/drawings/NULL"/>
        <xdr:cNvPicPr>
          <a:picLocks noChangeAspect="1"/>
        </xdr:cNvPicPr>
      </xdr:nvPicPr>
      <xdr:blipFill>
        <a:blip r:embed="rId1" r:link="rId2"/>
        <a:stretch>
          <a:fillRect/>
        </a:stretch>
      </xdr:blipFill>
      <xdr:spPr>
        <a:xfrm>
          <a:off x="23312120" y="87520780"/>
          <a:ext cx="772795" cy="8255"/>
        </a:xfrm>
        <a:prstGeom prst="rect">
          <a:avLst/>
        </a:prstGeom>
        <a:noFill/>
        <a:ln w="9525">
          <a:noFill/>
        </a:ln>
      </xdr:spPr>
    </xdr:pic>
    <xdr:clientData/>
  </xdr:oneCellAnchor>
  <xdr:oneCellAnchor>
    <xdr:from>
      <xdr:col>12</xdr:col>
      <xdr:colOff>0</xdr:colOff>
      <xdr:row>221</xdr:row>
      <xdr:rowOff>0</xdr:rowOff>
    </xdr:from>
    <xdr:ext cx="772795" cy="8255"/>
    <xdr:pic>
      <xdr:nvPicPr>
        <xdr:cNvPr id="61" name="图片 1" descr="clipboard/drawings/NULL"/>
        <xdr:cNvPicPr>
          <a:picLocks noChangeAspect="1"/>
        </xdr:cNvPicPr>
      </xdr:nvPicPr>
      <xdr:blipFill>
        <a:blip r:embed="rId1" r:link="rId2"/>
        <a:stretch>
          <a:fillRect/>
        </a:stretch>
      </xdr:blipFill>
      <xdr:spPr>
        <a:xfrm>
          <a:off x="23312120" y="87520780"/>
          <a:ext cx="772795" cy="8255"/>
        </a:xfrm>
        <a:prstGeom prst="rect">
          <a:avLst/>
        </a:prstGeom>
        <a:noFill/>
        <a:ln w="9525">
          <a:noFill/>
        </a:ln>
      </xdr:spPr>
    </xdr:pic>
    <xdr:clientData/>
  </xdr:oneCellAnchor>
  <xdr:oneCellAnchor>
    <xdr:from>
      <xdr:col>12</xdr:col>
      <xdr:colOff>0</xdr:colOff>
      <xdr:row>221</xdr:row>
      <xdr:rowOff>0</xdr:rowOff>
    </xdr:from>
    <xdr:ext cx="772795" cy="10160"/>
    <xdr:pic>
      <xdr:nvPicPr>
        <xdr:cNvPr id="62"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3"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4"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5"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hyperlink" Target="https://baike.baidu.com/item/%E8%A5%BF%E8%BE%9B%E5%BA%97%E4%B9%A1?fromModule=lemma_inlink" TargetMode="External"/><Relationship Id="rId1" Type="http://schemas.openxmlformats.org/officeDocument/2006/relationships/hyperlink" Target="https://baike.baidu.com/item/%E5%AF%8C%E9%95%87?fromModule=lemma_inli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A322"/>
  <sheetViews>
    <sheetView zoomScale="70" zoomScaleNormal="70" workbookViewId="0">
      <selection activeCell="H5" sqref="H5:H17"/>
    </sheetView>
  </sheetViews>
  <sheetFormatPr defaultColWidth="8.75" defaultRowHeight="15.75"/>
  <cols>
    <col min="1" max="1" width="6.88333333333333" style="328" customWidth="1"/>
    <col min="2" max="2" width="14.5" style="328" customWidth="1"/>
    <col min="3" max="3" width="23.1333333333333" style="328" customWidth="1"/>
    <col min="4" max="4" width="36.8833333333333" style="328" customWidth="1"/>
    <col min="5" max="5" width="17.8833333333333" style="329" customWidth="1"/>
    <col min="6" max="6" width="40" style="329" customWidth="1"/>
    <col min="7" max="7" width="35.3833333333333" style="329" customWidth="1"/>
    <col min="8" max="8" width="17.25" style="330" customWidth="1"/>
    <col min="9" max="9" width="21.8833333333333" style="330" customWidth="1"/>
    <col min="10" max="10" width="56.75" style="331" customWidth="1"/>
    <col min="11" max="11" width="14.6333333333333" style="329" customWidth="1"/>
    <col min="12" max="12" width="20.75" style="330" customWidth="1"/>
    <col min="13" max="13" width="120.75" style="332" customWidth="1"/>
    <col min="14" max="14" width="58.6333333333333" style="333" customWidth="1"/>
    <col min="15" max="16" width="42.25" style="329" customWidth="1"/>
    <col min="17" max="42" width="9" style="334" customWidth="1"/>
    <col min="43" max="261" width="8.75" style="334"/>
    <col min="262" max="262" width="6.88333333333333" style="334" customWidth="1"/>
    <col min="263" max="263" width="14.3833333333333" style="334" customWidth="1"/>
    <col min="264" max="268" width="25" style="334" customWidth="1"/>
    <col min="269" max="270" width="14.6333333333333" style="334" customWidth="1"/>
    <col min="271" max="271" width="120.75" style="334" customWidth="1"/>
    <col min="272" max="298" width="9" style="334" customWidth="1"/>
    <col min="299" max="517" width="8.75" style="334"/>
    <col min="518" max="518" width="6.88333333333333" style="334" customWidth="1"/>
    <col min="519" max="519" width="14.3833333333333" style="334" customWidth="1"/>
    <col min="520" max="524" width="25" style="334" customWidth="1"/>
    <col min="525" max="526" width="14.6333333333333" style="334" customWidth="1"/>
    <col min="527" max="527" width="120.75" style="334" customWidth="1"/>
    <col min="528" max="554" width="9" style="334" customWidth="1"/>
    <col min="555" max="773" width="8.75" style="334"/>
    <col min="774" max="774" width="6.88333333333333" style="334" customWidth="1"/>
    <col min="775" max="775" width="14.3833333333333" style="334" customWidth="1"/>
    <col min="776" max="780" width="25" style="334" customWidth="1"/>
    <col min="781" max="782" width="14.6333333333333" style="334" customWidth="1"/>
    <col min="783" max="783" width="120.75" style="334" customWidth="1"/>
    <col min="784" max="810" width="9" style="334" customWidth="1"/>
    <col min="811" max="1029" width="8.75" style="334"/>
    <col min="1030" max="1030" width="6.88333333333333" style="334" customWidth="1"/>
    <col min="1031" max="1031" width="14.3833333333333" style="334" customWidth="1"/>
    <col min="1032" max="1036" width="25" style="334" customWidth="1"/>
    <col min="1037" max="1038" width="14.6333333333333" style="334" customWidth="1"/>
    <col min="1039" max="1039" width="120.75" style="334" customWidth="1"/>
    <col min="1040" max="1066" width="9" style="334" customWidth="1"/>
    <col min="1067" max="1285" width="8.75" style="334"/>
    <col min="1286" max="1286" width="6.88333333333333" style="334" customWidth="1"/>
    <col min="1287" max="1287" width="14.3833333333333" style="334" customWidth="1"/>
    <col min="1288" max="1292" width="25" style="334" customWidth="1"/>
    <col min="1293" max="1294" width="14.6333333333333" style="334" customWidth="1"/>
    <col min="1295" max="1295" width="120.75" style="334" customWidth="1"/>
    <col min="1296" max="1322" width="9" style="334" customWidth="1"/>
    <col min="1323" max="1541" width="8.75" style="334"/>
    <col min="1542" max="1542" width="6.88333333333333" style="334" customWidth="1"/>
    <col min="1543" max="1543" width="14.3833333333333" style="334" customWidth="1"/>
    <col min="1544" max="1548" width="25" style="334" customWidth="1"/>
    <col min="1549" max="1550" width="14.6333333333333" style="334" customWidth="1"/>
    <col min="1551" max="1551" width="120.75" style="334" customWidth="1"/>
    <col min="1552" max="1578" width="9" style="334" customWidth="1"/>
    <col min="1579" max="1797" width="8.75" style="334"/>
    <col min="1798" max="1798" width="6.88333333333333" style="334" customWidth="1"/>
    <col min="1799" max="1799" width="14.3833333333333" style="334" customWidth="1"/>
    <col min="1800" max="1804" width="25" style="334" customWidth="1"/>
    <col min="1805" max="1806" width="14.6333333333333" style="334" customWidth="1"/>
    <col min="1807" max="1807" width="120.75" style="334" customWidth="1"/>
    <col min="1808" max="1834" width="9" style="334" customWidth="1"/>
    <col min="1835" max="2053" width="8.75" style="334"/>
    <col min="2054" max="2054" width="6.88333333333333" style="334" customWidth="1"/>
    <col min="2055" max="2055" width="14.3833333333333" style="334" customWidth="1"/>
    <col min="2056" max="2060" width="25" style="334" customWidth="1"/>
    <col min="2061" max="2062" width="14.6333333333333" style="334" customWidth="1"/>
    <col min="2063" max="2063" width="120.75" style="334" customWidth="1"/>
    <col min="2064" max="2090" width="9" style="334" customWidth="1"/>
    <col min="2091" max="2309" width="8.75" style="334"/>
    <col min="2310" max="2310" width="6.88333333333333" style="334" customWidth="1"/>
    <col min="2311" max="2311" width="14.3833333333333" style="334" customWidth="1"/>
    <col min="2312" max="2316" width="25" style="334" customWidth="1"/>
    <col min="2317" max="2318" width="14.6333333333333" style="334" customWidth="1"/>
    <col min="2319" max="2319" width="120.75" style="334" customWidth="1"/>
    <col min="2320" max="2346" width="9" style="334" customWidth="1"/>
    <col min="2347" max="2565" width="8.75" style="334"/>
    <col min="2566" max="2566" width="6.88333333333333" style="334" customWidth="1"/>
    <col min="2567" max="2567" width="14.3833333333333" style="334" customWidth="1"/>
    <col min="2568" max="2572" width="25" style="334" customWidth="1"/>
    <col min="2573" max="2574" width="14.6333333333333" style="334" customWidth="1"/>
    <col min="2575" max="2575" width="120.75" style="334" customWidth="1"/>
    <col min="2576" max="2602" width="9" style="334" customWidth="1"/>
    <col min="2603" max="2821" width="8.75" style="334"/>
    <col min="2822" max="2822" width="6.88333333333333" style="334" customWidth="1"/>
    <col min="2823" max="2823" width="14.3833333333333" style="334" customWidth="1"/>
    <col min="2824" max="2828" width="25" style="334" customWidth="1"/>
    <col min="2829" max="2830" width="14.6333333333333" style="334" customWidth="1"/>
    <col min="2831" max="2831" width="120.75" style="334" customWidth="1"/>
    <col min="2832" max="2858" width="9" style="334" customWidth="1"/>
    <col min="2859" max="3077" width="8.75" style="334"/>
    <col min="3078" max="3078" width="6.88333333333333" style="334" customWidth="1"/>
    <col min="3079" max="3079" width="14.3833333333333" style="334" customWidth="1"/>
    <col min="3080" max="3084" width="25" style="334" customWidth="1"/>
    <col min="3085" max="3086" width="14.6333333333333" style="334" customWidth="1"/>
    <col min="3087" max="3087" width="120.75" style="334" customWidth="1"/>
    <col min="3088" max="3114" width="9" style="334" customWidth="1"/>
    <col min="3115" max="3333" width="8.75" style="334"/>
    <col min="3334" max="3334" width="6.88333333333333" style="334" customWidth="1"/>
    <col min="3335" max="3335" width="14.3833333333333" style="334" customWidth="1"/>
    <col min="3336" max="3340" width="25" style="334" customWidth="1"/>
    <col min="3341" max="3342" width="14.6333333333333" style="334" customWidth="1"/>
    <col min="3343" max="3343" width="120.75" style="334" customWidth="1"/>
    <col min="3344" max="3370" width="9" style="334" customWidth="1"/>
    <col min="3371" max="3589" width="8.75" style="334"/>
    <col min="3590" max="3590" width="6.88333333333333" style="334" customWidth="1"/>
    <col min="3591" max="3591" width="14.3833333333333" style="334" customWidth="1"/>
    <col min="3592" max="3596" width="25" style="334" customWidth="1"/>
    <col min="3597" max="3598" width="14.6333333333333" style="334" customWidth="1"/>
    <col min="3599" max="3599" width="120.75" style="334" customWidth="1"/>
    <col min="3600" max="3626" width="9" style="334" customWidth="1"/>
    <col min="3627" max="3845" width="8.75" style="334"/>
    <col min="3846" max="3846" width="6.88333333333333" style="334" customWidth="1"/>
    <col min="3847" max="3847" width="14.3833333333333" style="334" customWidth="1"/>
    <col min="3848" max="3852" width="25" style="334" customWidth="1"/>
    <col min="3853" max="3854" width="14.6333333333333" style="334" customWidth="1"/>
    <col min="3855" max="3855" width="120.75" style="334" customWidth="1"/>
    <col min="3856" max="3882" width="9" style="334" customWidth="1"/>
    <col min="3883" max="4101" width="8.75" style="334"/>
    <col min="4102" max="4102" width="6.88333333333333" style="334" customWidth="1"/>
    <col min="4103" max="4103" width="14.3833333333333" style="334" customWidth="1"/>
    <col min="4104" max="4108" width="25" style="334" customWidth="1"/>
    <col min="4109" max="4110" width="14.6333333333333" style="334" customWidth="1"/>
    <col min="4111" max="4111" width="120.75" style="334" customWidth="1"/>
    <col min="4112" max="4138" width="9" style="334" customWidth="1"/>
    <col min="4139" max="4357" width="8.75" style="334"/>
    <col min="4358" max="4358" width="6.88333333333333" style="334" customWidth="1"/>
    <col min="4359" max="4359" width="14.3833333333333" style="334" customWidth="1"/>
    <col min="4360" max="4364" width="25" style="334" customWidth="1"/>
    <col min="4365" max="4366" width="14.6333333333333" style="334" customWidth="1"/>
    <col min="4367" max="4367" width="120.75" style="334" customWidth="1"/>
    <col min="4368" max="4394" width="9" style="334" customWidth="1"/>
    <col min="4395" max="4613" width="8.75" style="334"/>
    <col min="4614" max="4614" width="6.88333333333333" style="334" customWidth="1"/>
    <col min="4615" max="4615" width="14.3833333333333" style="334" customWidth="1"/>
    <col min="4616" max="4620" width="25" style="334" customWidth="1"/>
    <col min="4621" max="4622" width="14.6333333333333" style="334" customWidth="1"/>
    <col min="4623" max="4623" width="120.75" style="334" customWidth="1"/>
    <col min="4624" max="4650" width="9" style="334" customWidth="1"/>
    <col min="4651" max="4869" width="8.75" style="334"/>
    <col min="4870" max="4870" width="6.88333333333333" style="334" customWidth="1"/>
    <col min="4871" max="4871" width="14.3833333333333" style="334" customWidth="1"/>
    <col min="4872" max="4876" width="25" style="334" customWidth="1"/>
    <col min="4877" max="4878" width="14.6333333333333" style="334" customWidth="1"/>
    <col min="4879" max="4879" width="120.75" style="334" customWidth="1"/>
    <col min="4880" max="4906" width="9" style="334" customWidth="1"/>
    <col min="4907" max="5125" width="8.75" style="334"/>
    <col min="5126" max="5126" width="6.88333333333333" style="334" customWidth="1"/>
    <col min="5127" max="5127" width="14.3833333333333" style="334" customWidth="1"/>
    <col min="5128" max="5132" width="25" style="334" customWidth="1"/>
    <col min="5133" max="5134" width="14.6333333333333" style="334" customWidth="1"/>
    <col min="5135" max="5135" width="120.75" style="334" customWidth="1"/>
    <col min="5136" max="5162" width="9" style="334" customWidth="1"/>
    <col min="5163" max="5381" width="8.75" style="334"/>
    <col min="5382" max="5382" width="6.88333333333333" style="334" customWidth="1"/>
    <col min="5383" max="5383" width="14.3833333333333" style="334" customWidth="1"/>
    <col min="5384" max="5388" width="25" style="334" customWidth="1"/>
    <col min="5389" max="5390" width="14.6333333333333" style="334" customWidth="1"/>
    <col min="5391" max="5391" width="120.75" style="334" customWidth="1"/>
    <col min="5392" max="5418" width="9" style="334" customWidth="1"/>
    <col min="5419" max="5637" width="8.75" style="334"/>
    <col min="5638" max="5638" width="6.88333333333333" style="334" customWidth="1"/>
    <col min="5639" max="5639" width="14.3833333333333" style="334" customWidth="1"/>
    <col min="5640" max="5644" width="25" style="334" customWidth="1"/>
    <col min="5645" max="5646" width="14.6333333333333" style="334" customWidth="1"/>
    <col min="5647" max="5647" width="120.75" style="334" customWidth="1"/>
    <col min="5648" max="5674" width="9" style="334" customWidth="1"/>
    <col min="5675" max="5893" width="8.75" style="334"/>
    <col min="5894" max="5894" width="6.88333333333333" style="334" customWidth="1"/>
    <col min="5895" max="5895" width="14.3833333333333" style="334" customWidth="1"/>
    <col min="5896" max="5900" width="25" style="334" customWidth="1"/>
    <col min="5901" max="5902" width="14.6333333333333" style="334" customWidth="1"/>
    <col min="5903" max="5903" width="120.75" style="334" customWidth="1"/>
    <col min="5904" max="5930" width="9" style="334" customWidth="1"/>
    <col min="5931" max="6149" width="8.75" style="334"/>
    <col min="6150" max="6150" width="6.88333333333333" style="334" customWidth="1"/>
    <col min="6151" max="6151" width="14.3833333333333" style="334" customWidth="1"/>
    <col min="6152" max="6156" width="25" style="334" customWidth="1"/>
    <col min="6157" max="6158" width="14.6333333333333" style="334" customWidth="1"/>
    <col min="6159" max="6159" width="120.75" style="334" customWidth="1"/>
    <col min="6160" max="6186" width="9" style="334" customWidth="1"/>
    <col min="6187" max="6405" width="8.75" style="334"/>
    <col min="6406" max="6406" width="6.88333333333333" style="334" customWidth="1"/>
    <col min="6407" max="6407" width="14.3833333333333" style="334" customWidth="1"/>
    <col min="6408" max="6412" width="25" style="334" customWidth="1"/>
    <col min="6413" max="6414" width="14.6333333333333" style="334" customWidth="1"/>
    <col min="6415" max="6415" width="120.75" style="334" customWidth="1"/>
    <col min="6416" max="6442" width="9" style="334" customWidth="1"/>
    <col min="6443" max="6661" width="8.75" style="334"/>
    <col min="6662" max="6662" width="6.88333333333333" style="334" customWidth="1"/>
    <col min="6663" max="6663" width="14.3833333333333" style="334" customWidth="1"/>
    <col min="6664" max="6668" width="25" style="334" customWidth="1"/>
    <col min="6669" max="6670" width="14.6333333333333" style="334" customWidth="1"/>
    <col min="6671" max="6671" width="120.75" style="334" customWidth="1"/>
    <col min="6672" max="6698" width="9" style="334" customWidth="1"/>
    <col min="6699" max="6917" width="8.75" style="334"/>
    <col min="6918" max="6918" width="6.88333333333333" style="334" customWidth="1"/>
    <col min="6919" max="6919" width="14.3833333333333" style="334" customWidth="1"/>
    <col min="6920" max="6924" width="25" style="334" customWidth="1"/>
    <col min="6925" max="6926" width="14.6333333333333" style="334" customWidth="1"/>
    <col min="6927" max="6927" width="120.75" style="334" customWidth="1"/>
    <col min="6928" max="6954" width="9" style="334" customWidth="1"/>
    <col min="6955" max="7173" width="8.75" style="334"/>
    <col min="7174" max="7174" width="6.88333333333333" style="334" customWidth="1"/>
    <col min="7175" max="7175" width="14.3833333333333" style="334" customWidth="1"/>
    <col min="7176" max="7180" width="25" style="334" customWidth="1"/>
    <col min="7181" max="7182" width="14.6333333333333" style="334" customWidth="1"/>
    <col min="7183" max="7183" width="120.75" style="334" customWidth="1"/>
    <col min="7184" max="7210" width="9" style="334" customWidth="1"/>
    <col min="7211" max="7429" width="8.75" style="334"/>
    <col min="7430" max="7430" width="6.88333333333333" style="334" customWidth="1"/>
    <col min="7431" max="7431" width="14.3833333333333" style="334" customWidth="1"/>
    <col min="7432" max="7436" width="25" style="334" customWidth="1"/>
    <col min="7437" max="7438" width="14.6333333333333" style="334" customWidth="1"/>
    <col min="7439" max="7439" width="120.75" style="334" customWidth="1"/>
    <col min="7440" max="7466" width="9" style="334" customWidth="1"/>
    <col min="7467" max="7685" width="8.75" style="334"/>
    <col min="7686" max="7686" width="6.88333333333333" style="334" customWidth="1"/>
    <col min="7687" max="7687" width="14.3833333333333" style="334" customWidth="1"/>
    <col min="7688" max="7692" width="25" style="334" customWidth="1"/>
    <col min="7693" max="7694" width="14.6333333333333" style="334" customWidth="1"/>
    <col min="7695" max="7695" width="120.75" style="334" customWidth="1"/>
    <col min="7696" max="7722" width="9" style="334" customWidth="1"/>
    <col min="7723" max="7941" width="8.75" style="334"/>
    <col min="7942" max="7942" width="6.88333333333333" style="334" customWidth="1"/>
    <col min="7943" max="7943" width="14.3833333333333" style="334" customWidth="1"/>
    <col min="7944" max="7948" width="25" style="334" customWidth="1"/>
    <col min="7949" max="7950" width="14.6333333333333" style="334" customWidth="1"/>
    <col min="7951" max="7951" width="120.75" style="334" customWidth="1"/>
    <col min="7952" max="7978" width="9" style="334" customWidth="1"/>
    <col min="7979" max="8197" width="8.75" style="334"/>
    <col min="8198" max="8198" width="6.88333333333333" style="334" customWidth="1"/>
    <col min="8199" max="8199" width="14.3833333333333" style="334" customWidth="1"/>
    <col min="8200" max="8204" width="25" style="334" customWidth="1"/>
    <col min="8205" max="8206" width="14.6333333333333" style="334" customWidth="1"/>
    <col min="8207" max="8207" width="120.75" style="334" customWidth="1"/>
    <col min="8208" max="8234" width="9" style="334" customWidth="1"/>
    <col min="8235" max="8453" width="8.75" style="334"/>
    <col min="8454" max="8454" width="6.88333333333333" style="334" customWidth="1"/>
    <col min="8455" max="8455" width="14.3833333333333" style="334" customWidth="1"/>
    <col min="8456" max="8460" width="25" style="334" customWidth="1"/>
    <col min="8461" max="8462" width="14.6333333333333" style="334" customWidth="1"/>
    <col min="8463" max="8463" width="120.75" style="334" customWidth="1"/>
    <col min="8464" max="8490" width="9" style="334" customWidth="1"/>
    <col min="8491" max="8709" width="8.75" style="334"/>
    <col min="8710" max="8710" width="6.88333333333333" style="334" customWidth="1"/>
    <col min="8711" max="8711" width="14.3833333333333" style="334" customWidth="1"/>
    <col min="8712" max="8716" width="25" style="334" customWidth="1"/>
    <col min="8717" max="8718" width="14.6333333333333" style="334" customWidth="1"/>
    <col min="8719" max="8719" width="120.75" style="334" customWidth="1"/>
    <col min="8720" max="8746" width="9" style="334" customWidth="1"/>
    <col min="8747" max="8965" width="8.75" style="334"/>
    <col min="8966" max="8966" width="6.88333333333333" style="334" customWidth="1"/>
    <col min="8967" max="8967" width="14.3833333333333" style="334" customWidth="1"/>
    <col min="8968" max="8972" width="25" style="334" customWidth="1"/>
    <col min="8973" max="8974" width="14.6333333333333" style="334" customWidth="1"/>
    <col min="8975" max="8975" width="120.75" style="334" customWidth="1"/>
    <col min="8976" max="9002" width="9" style="334" customWidth="1"/>
    <col min="9003" max="9221" width="8.75" style="334"/>
    <col min="9222" max="9222" width="6.88333333333333" style="334" customWidth="1"/>
    <col min="9223" max="9223" width="14.3833333333333" style="334" customWidth="1"/>
    <col min="9224" max="9228" width="25" style="334" customWidth="1"/>
    <col min="9229" max="9230" width="14.6333333333333" style="334" customWidth="1"/>
    <col min="9231" max="9231" width="120.75" style="334" customWidth="1"/>
    <col min="9232" max="9258" width="9" style="334" customWidth="1"/>
    <col min="9259" max="9477" width="8.75" style="334"/>
    <col min="9478" max="9478" width="6.88333333333333" style="334" customWidth="1"/>
    <col min="9479" max="9479" width="14.3833333333333" style="334" customWidth="1"/>
    <col min="9480" max="9484" width="25" style="334" customWidth="1"/>
    <col min="9485" max="9486" width="14.6333333333333" style="334" customWidth="1"/>
    <col min="9487" max="9487" width="120.75" style="334" customWidth="1"/>
    <col min="9488" max="9514" width="9" style="334" customWidth="1"/>
    <col min="9515" max="9733" width="8.75" style="334"/>
    <col min="9734" max="9734" width="6.88333333333333" style="334" customWidth="1"/>
    <col min="9735" max="9735" width="14.3833333333333" style="334" customWidth="1"/>
    <col min="9736" max="9740" width="25" style="334" customWidth="1"/>
    <col min="9741" max="9742" width="14.6333333333333" style="334" customWidth="1"/>
    <col min="9743" max="9743" width="120.75" style="334" customWidth="1"/>
    <col min="9744" max="9770" width="9" style="334" customWidth="1"/>
    <col min="9771" max="9989" width="8.75" style="334"/>
    <col min="9990" max="9990" width="6.88333333333333" style="334" customWidth="1"/>
    <col min="9991" max="9991" width="14.3833333333333" style="334" customWidth="1"/>
    <col min="9992" max="9996" width="25" style="334" customWidth="1"/>
    <col min="9997" max="9998" width="14.6333333333333" style="334" customWidth="1"/>
    <col min="9999" max="9999" width="120.75" style="334" customWidth="1"/>
    <col min="10000" max="10026" width="9" style="334" customWidth="1"/>
    <col min="10027" max="10245" width="8.75" style="334"/>
    <col min="10246" max="10246" width="6.88333333333333" style="334" customWidth="1"/>
    <col min="10247" max="10247" width="14.3833333333333" style="334" customWidth="1"/>
    <col min="10248" max="10252" width="25" style="334" customWidth="1"/>
    <col min="10253" max="10254" width="14.6333333333333" style="334" customWidth="1"/>
    <col min="10255" max="10255" width="120.75" style="334" customWidth="1"/>
    <col min="10256" max="10282" width="9" style="334" customWidth="1"/>
    <col min="10283" max="10501" width="8.75" style="334"/>
    <col min="10502" max="10502" width="6.88333333333333" style="334" customWidth="1"/>
    <col min="10503" max="10503" width="14.3833333333333" style="334" customWidth="1"/>
    <col min="10504" max="10508" width="25" style="334" customWidth="1"/>
    <col min="10509" max="10510" width="14.6333333333333" style="334" customWidth="1"/>
    <col min="10511" max="10511" width="120.75" style="334" customWidth="1"/>
    <col min="10512" max="10538" width="9" style="334" customWidth="1"/>
    <col min="10539" max="10757" width="8.75" style="334"/>
    <col min="10758" max="10758" width="6.88333333333333" style="334" customWidth="1"/>
    <col min="10759" max="10759" width="14.3833333333333" style="334" customWidth="1"/>
    <col min="10760" max="10764" width="25" style="334" customWidth="1"/>
    <col min="10765" max="10766" width="14.6333333333333" style="334" customWidth="1"/>
    <col min="10767" max="10767" width="120.75" style="334" customWidth="1"/>
    <col min="10768" max="10794" width="9" style="334" customWidth="1"/>
    <col min="10795" max="11013" width="8.75" style="334"/>
    <col min="11014" max="11014" width="6.88333333333333" style="334" customWidth="1"/>
    <col min="11015" max="11015" width="14.3833333333333" style="334" customWidth="1"/>
    <col min="11016" max="11020" width="25" style="334" customWidth="1"/>
    <col min="11021" max="11022" width="14.6333333333333" style="334" customWidth="1"/>
    <col min="11023" max="11023" width="120.75" style="334" customWidth="1"/>
    <col min="11024" max="11050" width="9" style="334" customWidth="1"/>
    <col min="11051" max="11269" width="8.75" style="334"/>
    <col min="11270" max="11270" width="6.88333333333333" style="334" customWidth="1"/>
    <col min="11271" max="11271" width="14.3833333333333" style="334" customWidth="1"/>
    <col min="11272" max="11276" width="25" style="334" customWidth="1"/>
    <col min="11277" max="11278" width="14.6333333333333" style="334" customWidth="1"/>
    <col min="11279" max="11279" width="120.75" style="334" customWidth="1"/>
    <col min="11280" max="11306" width="9" style="334" customWidth="1"/>
    <col min="11307" max="11525" width="8.75" style="334"/>
    <col min="11526" max="11526" width="6.88333333333333" style="334" customWidth="1"/>
    <col min="11527" max="11527" width="14.3833333333333" style="334" customWidth="1"/>
    <col min="11528" max="11532" width="25" style="334" customWidth="1"/>
    <col min="11533" max="11534" width="14.6333333333333" style="334" customWidth="1"/>
    <col min="11535" max="11535" width="120.75" style="334" customWidth="1"/>
    <col min="11536" max="11562" width="9" style="334" customWidth="1"/>
    <col min="11563" max="11781" width="8.75" style="334"/>
    <col min="11782" max="11782" width="6.88333333333333" style="334" customWidth="1"/>
    <col min="11783" max="11783" width="14.3833333333333" style="334" customWidth="1"/>
    <col min="11784" max="11788" width="25" style="334" customWidth="1"/>
    <col min="11789" max="11790" width="14.6333333333333" style="334" customWidth="1"/>
    <col min="11791" max="11791" width="120.75" style="334" customWidth="1"/>
    <col min="11792" max="11818" width="9" style="334" customWidth="1"/>
    <col min="11819" max="12037" width="8.75" style="334"/>
    <col min="12038" max="12038" width="6.88333333333333" style="334" customWidth="1"/>
    <col min="12039" max="12039" width="14.3833333333333" style="334" customWidth="1"/>
    <col min="12040" max="12044" width="25" style="334" customWidth="1"/>
    <col min="12045" max="12046" width="14.6333333333333" style="334" customWidth="1"/>
    <col min="12047" max="12047" width="120.75" style="334" customWidth="1"/>
    <col min="12048" max="12074" width="9" style="334" customWidth="1"/>
    <col min="12075" max="12293" width="8.75" style="334"/>
    <col min="12294" max="12294" width="6.88333333333333" style="334" customWidth="1"/>
    <col min="12295" max="12295" width="14.3833333333333" style="334" customWidth="1"/>
    <col min="12296" max="12300" width="25" style="334" customWidth="1"/>
    <col min="12301" max="12302" width="14.6333333333333" style="334" customWidth="1"/>
    <col min="12303" max="12303" width="120.75" style="334" customWidth="1"/>
    <col min="12304" max="12330" width="9" style="334" customWidth="1"/>
    <col min="12331" max="12549" width="8.75" style="334"/>
    <col min="12550" max="12550" width="6.88333333333333" style="334" customWidth="1"/>
    <col min="12551" max="12551" width="14.3833333333333" style="334" customWidth="1"/>
    <col min="12552" max="12556" width="25" style="334" customWidth="1"/>
    <col min="12557" max="12558" width="14.6333333333333" style="334" customWidth="1"/>
    <col min="12559" max="12559" width="120.75" style="334" customWidth="1"/>
    <col min="12560" max="12586" width="9" style="334" customWidth="1"/>
    <col min="12587" max="12805" width="8.75" style="334"/>
    <col min="12806" max="12806" width="6.88333333333333" style="334" customWidth="1"/>
    <col min="12807" max="12807" width="14.3833333333333" style="334" customWidth="1"/>
    <col min="12808" max="12812" width="25" style="334" customWidth="1"/>
    <col min="12813" max="12814" width="14.6333333333333" style="334" customWidth="1"/>
    <col min="12815" max="12815" width="120.75" style="334" customWidth="1"/>
    <col min="12816" max="12842" width="9" style="334" customWidth="1"/>
    <col min="12843" max="13061" width="8.75" style="334"/>
    <col min="13062" max="13062" width="6.88333333333333" style="334" customWidth="1"/>
    <col min="13063" max="13063" width="14.3833333333333" style="334" customWidth="1"/>
    <col min="13064" max="13068" width="25" style="334" customWidth="1"/>
    <col min="13069" max="13070" width="14.6333333333333" style="334" customWidth="1"/>
    <col min="13071" max="13071" width="120.75" style="334" customWidth="1"/>
    <col min="13072" max="13098" width="9" style="334" customWidth="1"/>
    <col min="13099" max="13317" width="8.75" style="334"/>
    <col min="13318" max="13318" width="6.88333333333333" style="334" customWidth="1"/>
    <col min="13319" max="13319" width="14.3833333333333" style="334" customWidth="1"/>
    <col min="13320" max="13324" width="25" style="334" customWidth="1"/>
    <col min="13325" max="13326" width="14.6333333333333" style="334" customWidth="1"/>
    <col min="13327" max="13327" width="120.75" style="334" customWidth="1"/>
    <col min="13328" max="13354" width="9" style="334" customWidth="1"/>
    <col min="13355" max="13573" width="8.75" style="334"/>
    <col min="13574" max="13574" width="6.88333333333333" style="334" customWidth="1"/>
    <col min="13575" max="13575" width="14.3833333333333" style="334" customWidth="1"/>
    <col min="13576" max="13580" width="25" style="334" customWidth="1"/>
    <col min="13581" max="13582" width="14.6333333333333" style="334" customWidth="1"/>
    <col min="13583" max="13583" width="120.75" style="334" customWidth="1"/>
    <col min="13584" max="13610" width="9" style="334" customWidth="1"/>
    <col min="13611" max="13829" width="8.75" style="334"/>
    <col min="13830" max="13830" width="6.88333333333333" style="334" customWidth="1"/>
    <col min="13831" max="13831" width="14.3833333333333" style="334" customWidth="1"/>
    <col min="13832" max="13836" width="25" style="334" customWidth="1"/>
    <col min="13837" max="13838" width="14.6333333333333" style="334" customWidth="1"/>
    <col min="13839" max="13839" width="120.75" style="334" customWidth="1"/>
    <col min="13840" max="13866" width="9" style="334" customWidth="1"/>
    <col min="13867" max="14085" width="8.75" style="334"/>
    <col min="14086" max="14086" width="6.88333333333333" style="334" customWidth="1"/>
    <col min="14087" max="14087" width="14.3833333333333" style="334" customWidth="1"/>
    <col min="14088" max="14092" width="25" style="334" customWidth="1"/>
    <col min="14093" max="14094" width="14.6333333333333" style="334" customWidth="1"/>
    <col min="14095" max="14095" width="120.75" style="334" customWidth="1"/>
    <col min="14096" max="14122" width="9" style="334" customWidth="1"/>
    <col min="14123" max="14341" width="8.75" style="334"/>
    <col min="14342" max="14342" width="6.88333333333333" style="334" customWidth="1"/>
    <col min="14343" max="14343" width="14.3833333333333" style="334" customWidth="1"/>
    <col min="14344" max="14348" width="25" style="334" customWidth="1"/>
    <col min="14349" max="14350" width="14.6333333333333" style="334" customWidth="1"/>
    <col min="14351" max="14351" width="120.75" style="334" customWidth="1"/>
    <col min="14352" max="14378" width="9" style="334" customWidth="1"/>
    <col min="14379" max="14597" width="8.75" style="334"/>
    <col min="14598" max="14598" width="6.88333333333333" style="334" customWidth="1"/>
    <col min="14599" max="14599" width="14.3833333333333" style="334" customWidth="1"/>
    <col min="14600" max="14604" width="25" style="334" customWidth="1"/>
    <col min="14605" max="14606" width="14.6333333333333" style="334" customWidth="1"/>
    <col min="14607" max="14607" width="120.75" style="334" customWidth="1"/>
    <col min="14608" max="14634" width="9" style="334" customWidth="1"/>
    <col min="14635" max="14853" width="8.75" style="334"/>
    <col min="14854" max="14854" width="6.88333333333333" style="334" customWidth="1"/>
    <col min="14855" max="14855" width="14.3833333333333" style="334" customWidth="1"/>
    <col min="14856" max="14860" width="25" style="334" customWidth="1"/>
    <col min="14861" max="14862" width="14.6333333333333" style="334" customWidth="1"/>
    <col min="14863" max="14863" width="120.75" style="334" customWidth="1"/>
    <col min="14864" max="14890" width="9" style="334" customWidth="1"/>
    <col min="14891" max="15109" width="8.75" style="334"/>
    <col min="15110" max="15110" width="6.88333333333333" style="334" customWidth="1"/>
    <col min="15111" max="15111" width="14.3833333333333" style="334" customWidth="1"/>
    <col min="15112" max="15116" width="25" style="334" customWidth="1"/>
    <col min="15117" max="15118" width="14.6333333333333" style="334" customWidth="1"/>
    <col min="15119" max="15119" width="120.75" style="334" customWidth="1"/>
    <col min="15120" max="15146" width="9" style="334" customWidth="1"/>
    <col min="15147" max="15365" width="8.75" style="334"/>
    <col min="15366" max="15366" width="6.88333333333333" style="334" customWidth="1"/>
    <col min="15367" max="15367" width="14.3833333333333" style="334" customWidth="1"/>
    <col min="15368" max="15372" width="25" style="334" customWidth="1"/>
    <col min="15373" max="15374" width="14.6333333333333" style="334" customWidth="1"/>
    <col min="15375" max="15375" width="120.75" style="334" customWidth="1"/>
    <col min="15376" max="15402" width="9" style="334" customWidth="1"/>
    <col min="15403" max="15621" width="8.75" style="334"/>
    <col min="15622" max="15622" width="6.88333333333333" style="334" customWidth="1"/>
    <col min="15623" max="15623" width="14.3833333333333" style="334" customWidth="1"/>
    <col min="15624" max="15628" width="25" style="334" customWidth="1"/>
    <col min="15629" max="15630" width="14.6333333333333" style="334" customWidth="1"/>
    <col min="15631" max="15631" width="120.75" style="334" customWidth="1"/>
    <col min="15632" max="15658" width="9" style="334" customWidth="1"/>
    <col min="15659" max="15877" width="8.75" style="334"/>
    <col min="15878" max="15878" width="6.88333333333333" style="334" customWidth="1"/>
    <col min="15879" max="15879" width="14.3833333333333" style="334" customWidth="1"/>
    <col min="15880" max="15884" width="25" style="334" customWidth="1"/>
    <col min="15885" max="15886" width="14.6333333333333" style="334" customWidth="1"/>
    <col min="15887" max="15887" width="120.75" style="334" customWidth="1"/>
    <col min="15888" max="15914" width="9" style="334" customWidth="1"/>
    <col min="15915" max="16133" width="8.75" style="334"/>
    <col min="16134" max="16134" width="6.88333333333333" style="334" customWidth="1"/>
    <col min="16135" max="16135" width="14.3833333333333" style="334" customWidth="1"/>
    <col min="16136" max="16140" width="25" style="334" customWidth="1"/>
    <col min="16141" max="16142" width="14.6333333333333" style="334" customWidth="1"/>
    <col min="16143" max="16143" width="120.75" style="334" customWidth="1"/>
    <col min="16144" max="16170" width="9" style="334" customWidth="1"/>
    <col min="16171" max="16384" width="8.75" style="334"/>
  </cols>
  <sheetData>
    <row r="1" spans="1:16">
      <c r="A1" s="335" t="s">
        <v>0</v>
      </c>
      <c r="B1" s="335"/>
      <c r="C1" s="335"/>
      <c r="D1" s="335"/>
      <c r="E1" s="335"/>
      <c r="F1" s="335"/>
      <c r="G1" s="335"/>
      <c r="H1" s="335"/>
      <c r="I1" s="335"/>
      <c r="J1" s="367"/>
      <c r="K1" s="335"/>
      <c r="L1" s="335"/>
      <c r="M1" s="335"/>
      <c r="N1" s="368"/>
      <c r="O1" s="368"/>
      <c r="P1" s="368"/>
    </row>
    <row r="2" ht="57" spans="1:16">
      <c r="A2" s="336" t="s">
        <v>1</v>
      </c>
      <c r="B2" s="336" t="s">
        <v>2</v>
      </c>
      <c r="C2" s="336" t="s">
        <v>3</v>
      </c>
      <c r="D2" s="336" t="s">
        <v>4</v>
      </c>
      <c r="E2" s="337" t="s">
        <v>5</v>
      </c>
      <c r="F2" s="337" t="s">
        <v>6</v>
      </c>
      <c r="G2" s="337" t="s">
        <v>7</v>
      </c>
      <c r="H2" s="337" t="s">
        <v>8</v>
      </c>
      <c r="I2" s="337" t="s">
        <v>9</v>
      </c>
      <c r="J2" s="369" t="s">
        <v>10</v>
      </c>
      <c r="K2" s="337" t="s">
        <v>11</v>
      </c>
      <c r="L2" s="337" t="s">
        <v>12</v>
      </c>
      <c r="M2" s="336" t="s">
        <v>13</v>
      </c>
      <c r="N2" s="370" t="s">
        <v>14</v>
      </c>
      <c r="O2" s="337" t="s">
        <v>15</v>
      </c>
      <c r="P2" s="337" t="s">
        <v>16</v>
      </c>
    </row>
    <row r="3" spans="1:16">
      <c r="A3" s="338">
        <v>1</v>
      </c>
      <c r="B3" s="339" t="s">
        <v>17</v>
      </c>
      <c r="C3" s="340" t="s">
        <v>18</v>
      </c>
      <c r="D3" s="341" t="s">
        <v>19</v>
      </c>
      <c r="E3" s="342">
        <v>13.6799995422363</v>
      </c>
      <c r="F3" s="342"/>
      <c r="G3" s="342"/>
      <c r="H3" s="342">
        <v>1.2</v>
      </c>
      <c r="I3" s="342">
        <v>0</v>
      </c>
      <c r="J3" s="341" t="s">
        <v>20</v>
      </c>
      <c r="K3" s="371" t="s">
        <v>21</v>
      </c>
      <c r="L3" s="366">
        <v>6.8</v>
      </c>
      <c r="M3" s="372" t="s">
        <v>22</v>
      </c>
      <c r="N3" s="373">
        <f>SUMIF(J3:J17,"&gt;0",J3:J17)</f>
        <v>166.936393737792</v>
      </c>
      <c r="O3" s="374" t="s">
        <v>23</v>
      </c>
      <c r="P3" s="374" t="s">
        <v>24</v>
      </c>
    </row>
    <row r="4" ht="73.5" customHeight="1" spans="1:18">
      <c r="A4" s="343"/>
      <c r="B4" s="344"/>
      <c r="C4" s="345"/>
      <c r="D4" s="346"/>
      <c r="E4" s="346"/>
      <c r="F4" s="346"/>
      <c r="G4" s="346"/>
      <c r="H4" s="346"/>
      <c r="I4" s="346"/>
      <c r="J4" s="346"/>
      <c r="K4" s="371" t="s">
        <v>25</v>
      </c>
      <c r="L4" s="366">
        <v>6.88</v>
      </c>
      <c r="M4" s="372" t="s">
        <v>26</v>
      </c>
      <c r="N4" s="375"/>
      <c r="O4" s="356"/>
      <c r="P4" s="356"/>
      <c r="Q4" s="385" t="s">
        <v>27</v>
      </c>
      <c r="R4" s="386">
        <f>SUM(J4:J302)-SUM(N4:N302)</f>
        <v>166.936393737792</v>
      </c>
    </row>
    <row r="5" ht="18.95" customHeight="1" spans="1:16">
      <c r="A5" s="343"/>
      <c r="B5" s="339" t="s">
        <v>28</v>
      </c>
      <c r="C5" s="345"/>
      <c r="D5" s="347" t="str">
        <f>IF(F5&gt;G5,"逻辑1","逻辑2")</f>
        <v>逻辑1</v>
      </c>
      <c r="E5" s="348">
        <v>166.936393737792</v>
      </c>
      <c r="F5" s="348">
        <v>154.43</v>
      </c>
      <c r="G5" s="348">
        <v>81.92</v>
      </c>
      <c r="H5" s="348">
        <v>4.20629</v>
      </c>
      <c r="I5" s="348">
        <v>0</v>
      </c>
      <c r="J5" s="348">
        <f>IF(D5="逻辑1”",E5-F5+G5-I5,E5-I5)</f>
        <v>166.936393737792</v>
      </c>
      <c r="K5" s="371" t="s">
        <v>29</v>
      </c>
      <c r="L5" s="366">
        <v>12.86</v>
      </c>
      <c r="M5" s="372" t="s">
        <v>30</v>
      </c>
      <c r="N5" s="375"/>
      <c r="O5" s="354"/>
      <c r="P5" s="354"/>
    </row>
    <row r="6" customHeight="1" spans="1:16">
      <c r="A6" s="343"/>
      <c r="B6" s="349"/>
      <c r="C6" s="345"/>
      <c r="D6" s="350"/>
      <c r="E6" s="350"/>
      <c r="F6" s="350"/>
      <c r="G6" s="350"/>
      <c r="H6" s="350"/>
      <c r="I6" s="350"/>
      <c r="J6" s="350"/>
      <c r="K6" s="371" t="s">
        <v>31</v>
      </c>
      <c r="L6" s="366">
        <v>11.64</v>
      </c>
      <c r="M6" s="372" t="s">
        <v>32</v>
      </c>
      <c r="N6" s="375"/>
      <c r="O6" s="355"/>
      <c r="P6" s="355"/>
    </row>
    <row r="7" spans="1:16">
      <c r="A7" s="343"/>
      <c r="B7" s="349"/>
      <c r="C7" s="345"/>
      <c r="D7" s="350"/>
      <c r="E7" s="350"/>
      <c r="F7" s="350"/>
      <c r="G7" s="350"/>
      <c r="H7" s="350"/>
      <c r="I7" s="350"/>
      <c r="J7" s="350"/>
      <c r="K7" s="371" t="s">
        <v>33</v>
      </c>
      <c r="L7" s="366">
        <v>10.86</v>
      </c>
      <c r="M7" s="372" t="s">
        <v>34</v>
      </c>
      <c r="N7" s="375"/>
      <c r="O7" s="355"/>
      <c r="P7" s="355"/>
    </row>
    <row r="8" spans="1:16">
      <c r="A8" s="343"/>
      <c r="B8" s="349"/>
      <c r="C8" s="345"/>
      <c r="D8" s="350"/>
      <c r="E8" s="350"/>
      <c r="F8" s="350"/>
      <c r="G8" s="350"/>
      <c r="H8" s="350"/>
      <c r="I8" s="350"/>
      <c r="J8" s="350"/>
      <c r="K8" s="371" t="s">
        <v>35</v>
      </c>
      <c r="L8" s="366">
        <v>11.36</v>
      </c>
      <c r="M8" s="372" t="s">
        <v>36</v>
      </c>
      <c r="N8" s="375"/>
      <c r="O8" s="355"/>
      <c r="P8" s="355"/>
    </row>
    <row r="9" spans="1:16">
      <c r="A9" s="343"/>
      <c r="B9" s="349"/>
      <c r="C9" s="345"/>
      <c r="D9" s="350"/>
      <c r="E9" s="350"/>
      <c r="F9" s="350"/>
      <c r="G9" s="350"/>
      <c r="H9" s="350"/>
      <c r="I9" s="350"/>
      <c r="J9" s="350"/>
      <c r="K9" s="371" t="s">
        <v>37</v>
      </c>
      <c r="L9" s="366">
        <v>12.84</v>
      </c>
      <c r="M9" s="372" t="s">
        <v>38</v>
      </c>
      <c r="N9" s="375"/>
      <c r="O9" s="355"/>
      <c r="P9" s="355"/>
    </row>
    <row r="10" spans="1:16">
      <c r="A10" s="343"/>
      <c r="B10" s="349"/>
      <c r="C10" s="345"/>
      <c r="D10" s="350"/>
      <c r="E10" s="350"/>
      <c r="F10" s="350"/>
      <c r="G10" s="350"/>
      <c r="H10" s="350"/>
      <c r="I10" s="350"/>
      <c r="J10" s="350"/>
      <c r="K10" s="371" t="s">
        <v>39</v>
      </c>
      <c r="L10" s="366">
        <v>16.87</v>
      </c>
      <c r="M10" s="372" t="s">
        <v>40</v>
      </c>
      <c r="N10" s="375"/>
      <c r="O10" s="355"/>
      <c r="P10" s="355"/>
    </row>
    <row r="11" spans="1:16">
      <c r="A11" s="343"/>
      <c r="B11" s="349"/>
      <c r="C11" s="345"/>
      <c r="D11" s="350"/>
      <c r="E11" s="350"/>
      <c r="F11" s="350"/>
      <c r="G11" s="350"/>
      <c r="H11" s="350"/>
      <c r="I11" s="350"/>
      <c r="J11" s="350"/>
      <c r="K11" s="371" t="s">
        <v>41</v>
      </c>
      <c r="L11" s="366">
        <v>13.42</v>
      </c>
      <c r="M11" s="372" t="s">
        <v>42</v>
      </c>
      <c r="N11" s="375"/>
      <c r="O11" s="355"/>
      <c r="P11" s="355"/>
    </row>
    <row r="12" spans="1:16">
      <c r="A12" s="343"/>
      <c r="B12" s="349"/>
      <c r="C12" s="345"/>
      <c r="D12" s="350"/>
      <c r="E12" s="350"/>
      <c r="F12" s="350"/>
      <c r="G12" s="350"/>
      <c r="H12" s="350"/>
      <c r="I12" s="350"/>
      <c r="J12" s="350"/>
      <c r="K12" s="371" t="s">
        <v>43</v>
      </c>
      <c r="L12" s="366">
        <v>10.34</v>
      </c>
      <c r="M12" s="372" t="s">
        <v>44</v>
      </c>
      <c r="N12" s="375"/>
      <c r="O12" s="355"/>
      <c r="P12" s="355"/>
    </row>
    <row r="13" ht="31.5" spans="1:16">
      <c r="A13" s="343"/>
      <c r="B13" s="349"/>
      <c r="C13" s="345"/>
      <c r="D13" s="350"/>
      <c r="E13" s="350"/>
      <c r="F13" s="350"/>
      <c r="G13" s="350"/>
      <c r="H13" s="350"/>
      <c r="I13" s="350"/>
      <c r="J13" s="350"/>
      <c r="K13" s="371" t="s">
        <v>45</v>
      </c>
      <c r="L13" s="366">
        <v>13.82</v>
      </c>
      <c r="M13" s="372" t="s">
        <v>46</v>
      </c>
      <c r="N13" s="375"/>
      <c r="O13" s="355"/>
      <c r="P13" s="355"/>
    </row>
    <row r="14" spans="1:16">
      <c r="A14" s="343"/>
      <c r="B14" s="349"/>
      <c r="C14" s="345"/>
      <c r="D14" s="350"/>
      <c r="E14" s="350"/>
      <c r="F14" s="350"/>
      <c r="G14" s="350"/>
      <c r="H14" s="350"/>
      <c r="I14" s="350"/>
      <c r="J14" s="350"/>
      <c r="K14" s="371" t="s">
        <v>47</v>
      </c>
      <c r="L14" s="366">
        <v>10.35</v>
      </c>
      <c r="M14" s="372" t="s">
        <v>48</v>
      </c>
      <c r="N14" s="375"/>
      <c r="O14" s="355"/>
      <c r="P14" s="355"/>
    </row>
    <row r="15" spans="1:16">
      <c r="A15" s="343"/>
      <c r="B15" s="349"/>
      <c r="C15" s="345"/>
      <c r="D15" s="350"/>
      <c r="E15" s="350"/>
      <c r="F15" s="350"/>
      <c r="G15" s="350"/>
      <c r="H15" s="350"/>
      <c r="I15" s="350"/>
      <c r="J15" s="350"/>
      <c r="K15" s="371" t="s">
        <v>49</v>
      </c>
      <c r="L15" s="366">
        <v>16.3</v>
      </c>
      <c r="M15" s="372" t="s">
        <v>50</v>
      </c>
      <c r="N15" s="375"/>
      <c r="O15" s="355"/>
      <c r="P15" s="355"/>
    </row>
    <row r="16" spans="1:16">
      <c r="A16" s="343"/>
      <c r="B16" s="349"/>
      <c r="C16" s="345"/>
      <c r="D16" s="350"/>
      <c r="E16" s="350"/>
      <c r="F16" s="350"/>
      <c r="G16" s="350"/>
      <c r="H16" s="350"/>
      <c r="I16" s="350"/>
      <c r="J16" s="350"/>
      <c r="K16" s="371" t="s">
        <v>51</v>
      </c>
      <c r="L16" s="366">
        <v>11.82</v>
      </c>
      <c r="M16" s="372" t="s">
        <v>52</v>
      </c>
      <c r="N16" s="375"/>
      <c r="O16" s="355"/>
      <c r="P16" s="355"/>
    </row>
    <row r="17" spans="1:16">
      <c r="A17" s="351"/>
      <c r="B17" s="344"/>
      <c r="C17" s="352"/>
      <c r="D17" s="353"/>
      <c r="E17" s="353"/>
      <c r="F17" s="353"/>
      <c r="G17" s="353"/>
      <c r="H17" s="353"/>
      <c r="I17" s="353"/>
      <c r="J17" s="353"/>
      <c r="K17" s="371" t="s">
        <v>53</v>
      </c>
      <c r="L17" s="366">
        <v>14.46</v>
      </c>
      <c r="M17" s="372" t="s">
        <v>54</v>
      </c>
      <c r="N17" s="375"/>
      <c r="O17" s="356"/>
      <c r="P17" s="356"/>
    </row>
    <row r="18" spans="1:16">
      <c r="A18" s="338">
        <v>2</v>
      </c>
      <c r="B18" s="339" t="s">
        <v>17</v>
      </c>
      <c r="C18" s="340" t="s">
        <v>55</v>
      </c>
      <c r="D18" s="354"/>
      <c r="E18" s="354">
        <v>123.119995880127</v>
      </c>
      <c r="F18" s="354"/>
      <c r="G18" s="354"/>
      <c r="H18" s="354">
        <v>3.26685</v>
      </c>
      <c r="I18" s="354">
        <v>1.08128</v>
      </c>
      <c r="J18" s="376"/>
      <c r="K18" s="371" t="s">
        <v>56</v>
      </c>
      <c r="L18" s="366">
        <v>6.86</v>
      </c>
      <c r="M18" s="372" t="s">
        <v>57</v>
      </c>
      <c r="N18" s="373">
        <f>SUM(J18)</f>
        <v>0</v>
      </c>
      <c r="O18" s="354"/>
      <c r="P18" s="354"/>
    </row>
    <row r="19" customHeight="1" spans="1:16">
      <c r="A19" s="343"/>
      <c r="B19" s="349"/>
      <c r="C19" s="345"/>
      <c r="D19" s="355"/>
      <c r="E19" s="355"/>
      <c r="F19" s="355"/>
      <c r="G19" s="355"/>
      <c r="H19" s="355"/>
      <c r="I19" s="355"/>
      <c r="J19" s="377"/>
      <c r="K19" s="371" t="s">
        <v>58</v>
      </c>
      <c r="L19" s="366">
        <v>6.98</v>
      </c>
      <c r="M19" s="372" t="s">
        <v>59</v>
      </c>
      <c r="N19" s="375"/>
      <c r="O19" s="355"/>
      <c r="P19" s="355"/>
    </row>
    <row r="20" ht="31.5" spans="1:16">
      <c r="A20" s="343"/>
      <c r="B20" s="349"/>
      <c r="C20" s="345"/>
      <c r="D20" s="355"/>
      <c r="E20" s="355"/>
      <c r="F20" s="355"/>
      <c r="G20" s="355"/>
      <c r="H20" s="355"/>
      <c r="I20" s="355"/>
      <c r="J20" s="377"/>
      <c r="K20" s="371" t="s">
        <v>60</v>
      </c>
      <c r="L20" s="366">
        <v>8.35</v>
      </c>
      <c r="M20" s="372" t="s">
        <v>61</v>
      </c>
      <c r="N20" s="375"/>
      <c r="O20" s="355"/>
      <c r="P20" s="355"/>
    </row>
    <row r="21" spans="1:16">
      <c r="A21" s="343"/>
      <c r="B21" s="349"/>
      <c r="C21" s="345"/>
      <c r="D21" s="355"/>
      <c r="E21" s="355"/>
      <c r="F21" s="355"/>
      <c r="G21" s="355"/>
      <c r="H21" s="355"/>
      <c r="I21" s="355"/>
      <c r="J21" s="377"/>
      <c r="K21" s="371" t="s">
        <v>62</v>
      </c>
      <c r="L21" s="366">
        <v>7.89</v>
      </c>
      <c r="M21" s="372" t="s">
        <v>63</v>
      </c>
      <c r="N21" s="375"/>
      <c r="O21" s="355"/>
      <c r="P21" s="355"/>
    </row>
    <row r="22" spans="1:16">
      <c r="A22" s="343"/>
      <c r="B22" s="349"/>
      <c r="C22" s="345"/>
      <c r="D22" s="355"/>
      <c r="E22" s="355"/>
      <c r="F22" s="355"/>
      <c r="G22" s="355"/>
      <c r="H22" s="355"/>
      <c r="I22" s="355"/>
      <c r="J22" s="377"/>
      <c r="K22" s="371" t="s">
        <v>64</v>
      </c>
      <c r="L22" s="366">
        <v>6.35</v>
      </c>
      <c r="M22" s="372" t="s">
        <v>65</v>
      </c>
      <c r="N22" s="375"/>
      <c r="O22" s="355"/>
      <c r="P22" s="355"/>
    </row>
    <row r="23" spans="1:16">
      <c r="A23" s="343"/>
      <c r="B23" s="349"/>
      <c r="C23" s="345"/>
      <c r="D23" s="355"/>
      <c r="E23" s="355"/>
      <c r="F23" s="355"/>
      <c r="G23" s="355"/>
      <c r="H23" s="355"/>
      <c r="I23" s="355"/>
      <c r="J23" s="377"/>
      <c r="K23" s="371" t="s">
        <v>66</v>
      </c>
      <c r="L23" s="366">
        <v>6.34</v>
      </c>
      <c r="M23" s="372" t="s">
        <v>67</v>
      </c>
      <c r="N23" s="375"/>
      <c r="O23" s="355"/>
      <c r="P23" s="355"/>
    </row>
    <row r="24" ht="31.5" spans="1:16">
      <c r="A24" s="343"/>
      <c r="B24" s="349"/>
      <c r="C24" s="345"/>
      <c r="D24" s="355"/>
      <c r="E24" s="355"/>
      <c r="F24" s="355"/>
      <c r="G24" s="355"/>
      <c r="H24" s="355"/>
      <c r="I24" s="355"/>
      <c r="J24" s="377"/>
      <c r="K24" s="371" t="s">
        <v>68</v>
      </c>
      <c r="L24" s="366">
        <v>7.34</v>
      </c>
      <c r="M24" s="372" t="s">
        <v>69</v>
      </c>
      <c r="N24" s="375"/>
      <c r="O24" s="355"/>
      <c r="P24" s="355"/>
    </row>
    <row r="25" ht="31.5" spans="1:16">
      <c r="A25" s="343"/>
      <c r="B25" s="349"/>
      <c r="C25" s="345"/>
      <c r="D25" s="355"/>
      <c r="E25" s="355"/>
      <c r="F25" s="355"/>
      <c r="G25" s="355"/>
      <c r="H25" s="355"/>
      <c r="I25" s="355"/>
      <c r="J25" s="377"/>
      <c r="K25" s="371" t="s">
        <v>70</v>
      </c>
      <c r="L25" s="366">
        <v>8.38</v>
      </c>
      <c r="M25" s="372" t="s">
        <v>71</v>
      </c>
      <c r="N25" s="375"/>
      <c r="O25" s="355"/>
      <c r="P25" s="355"/>
    </row>
    <row r="26" spans="1:16">
      <c r="A26" s="343"/>
      <c r="B26" s="349"/>
      <c r="C26" s="345"/>
      <c r="D26" s="355"/>
      <c r="E26" s="355"/>
      <c r="F26" s="355"/>
      <c r="G26" s="355"/>
      <c r="H26" s="355"/>
      <c r="I26" s="355"/>
      <c r="J26" s="377"/>
      <c r="K26" s="371" t="s">
        <v>72</v>
      </c>
      <c r="L26" s="366">
        <v>6.44</v>
      </c>
      <c r="M26" s="372" t="s">
        <v>73</v>
      </c>
      <c r="N26" s="375"/>
      <c r="O26" s="355"/>
      <c r="P26" s="355"/>
    </row>
    <row r="27" spans="1:16">
      <c r="A27" s="343"/>
      <c r="B27" s="349"/>
      <c r="C27" s="345"/>
      <c r="D27" s="355"/>
      <c r="E27" s="355"/>
      <c r="F27" s="355"/>
      <c r="G27" s="355"/>
      <c r="H27" s="355"/>
      <c r="I27" s="355"/>
      <c r="J27" s="377"/>
      <c r="K27" s="371" t="s">
        <v>74</v>
      </c>
      <c r="L27" s="366">
        <v>6.48</v>
      </c>
      <c r="M27" s="372" t="s">
        <v>75</v>
      </c>
      <c r="N27" s="375"/>
      <c r="O27" s="355"/>
      <c r="P27" s="355"/>
    </row>
    <row r="28" ht="31.5" spans="1:16">
      <c r="A28" s="343"/>
      <c r="B28" s="349"/>
      <c r="C28" s="345"/>
      <c r="D28" s="355"/>
      <c r="E28" s="355"/>
      <c r="F28" s="355"/>
      <c r="G28" s="355"/>
      <c r="H28" s="355"/>
      <c r="I28" s="355"/>
      <c r="J28" s="377"/>
      <c r="K28" s="371" t="s">
        <v>76</v>
      </c>
      <c r="L28" s="366">
        <v>7.56</v>
      </c>
      <c r="M28" s="372" t="s">
        <v>77</v>
      </c>
      <c r="N28" s="375"/>
      <c r="O28" s="355"/>
      <c r="P28" s="355"/>
    </row>
    <row r="29" spans="1:16">
      <c r="A29" s="343"/>
      <c r="B29" s="349"/>
      <c r="C29" s="345"/>
      <c r="D29" s="355"/>
      <c r="E29" s="355"/>
      <c r="F29" s="355"/>
      <c r="G29" s="355"/>
      <c r="H29" s="355"/>
      <c r="I29" s="355"/>
      <c r="J29" s="377"/>
      <c r="K29" s="371" t="s">
        <v>78</v>
      </c>
      <c r="L29" s="366">
        <v>7.46</v>
      </c>
      <c r="M29" s="372" t="s">
        <v>79</v>
      </c>
      <c r="N29" s="375"/>
      <c r="O29" s="355"/>
      <c r="P29" s="355"/>
    </row>
    <row r="30" spans="1:16">
      <c r="A30" s="343"/>
      <c r="B30" s="349"/>
      <c r="C30" s="345"/>
      <c r="D30" s="355"/>
      <c r="E30" s="355"/>
      <c r="F30" s="355"/>
      <c r="G30" s="355"/>
      <c r="H30" s="355"/>
      <c r="I30" s="355"/>
      <c r="J30" s="377"/>
      <c r="K30" s="371" t="s">
        <v>80</v>
      </c>
      <c r="L30" s="366">
        <v>6.48</v>
      </c>
      <c r="M30" s="372" t="s">
        <v>81</v>
      </c>
      <c r="N30" s="375"/>
      <c r="O30" s="355"/>
      <c r="P30" s="355"/>
    </row>
    <row r="31" spans="1:16">
      <c r="A31" s="343"/>
      <c r="B31" s="349"/>
      <c r="C31" s="345"/>
      <c r="D31" s="355"/>
      <c r="E31" s="355"/>
      <c r="F31" s="355"/>
      <c r="G31" s="355"/>
      <c r="H31" s="355"/>
      <c r="I31" s="355"/>
      <c r="J31" s="377"/>
      <c r="K31" s="371" t="s">
        <v>82</v>
      </c>
      <c r="L31" s="366">
        <v>6.49</v>
      </c>
      <c r="M31" s="372" t="s">
        <v>83</v>
      </c>
      <c r="N31" s="375"/>
      <c r="O31" s="355"/>
      <c r="P31" s="355"/>
    </row>
    <row r="32" ht="31.5" spans="1:16">
      <c r="A32" s="343"/>
      <c r="B32" s="349"/>
      <c r="C32" s="345"/>
      <c r="D32" s="355"/>
      <c r="E32" s="355"/>
      <c r="F32" s="355"/>
      <c r="G32" s="355"/>
      <c r="H32" s="355"/>
      <c r="I32" s="355"/>
      <c r="J32" s="377"/>
      <c r="K32" s="371" t="s">
        <v>84</v>
      </c>
      <c r="L32" s="366">
        <v>7.9</v>
      </c>
      <c r="M32" s="372" t="s">
        <v>85</v>
      </c>
      <c r="N32" s="375"/>
      <c r="O32" s="355"/>
      <c r="P32" s="355"/>
    </row>
    <row r="33" spans="1:16">
      <c r="A33" s="343"/>
      <c r="B33" s="349"/>
      <c r="C33" s="345"/>
      <c r="D33" s="355"/>
      <c r="E33" s="355"/>
      <c r="F33" s="355"/>
      <c r="G33" s="355"/>
      <c r="H33" s="355"/>
      <c r="I33" s="355"/>
      <c r="J33" s="377"/>
      <c r="K33" s="371" t="s">
        <v>86</v>
      </c>
      <c r="L33" s="366">
        <v>8.48</v>
      </c>
      <c r="M33" s="372" t="s">
        <v>87</v>
      </c>
      <c r="N33" s="375"/>
      <c r="O33" s="355"/>
      <c r="P33" s="355"/>
    </row>
    <row r="34" spans="1:16">
      <c r="A34" s="351"/>
      <c r="B34" s="344"/>
      <c r="C34" s="352"/>
      <c r="D34" s="356"/>
      <c r="E34" s="356"/>
      <c r="F34" s="356"/>
      <c r="G34" s="356"/>
      <c r="H34" s="356"/>
      <c r="I34" s="356"/>
      <c r="J34" s="378"/>
      <c r="K34" s="371" t="s">
        <v>88</v>
      </c>
      <c r="L34" s="366">
        <v>6.26</v>
      </c>
      <c r="M34" s="372" t="s">
        <v>89</v>
      </c>
      <c r="N34" s="375"/>
      <c r="O34" s="356"/>
      <c r="P34" s="356"/>
    </row>
    <row r="35" spans="1:16">
      <c r="A35" s="357">
        <v>3</v>
      </c>
      <c r="B35" s="358" t="s">
        <v>90</v>
      </c>
      <c r="C35" s="359" t="s">
        <v>91</v>
      </c>
      <c r="D35" s="354"/>
      <c r="E35" s="354">
        <v>132.189918518066</v>
      </c>
      <c r="F35" s="354"/>
      <c r="G35" s="354"/>
      <c r="H35" s="342">
        <v>0.11</v>
      </c>
      <c r="I35" s="354">
        <v>0.26</v>
      </c>
      <c r="J35" s="376"/>
      <c r="K35" s="357" t="s">
        <v>92</v>
      </c>
      <c r="L35" s="366">
        <v>32.9825</v>
      </c>
      <c r="M35" s="379" t="s">
        <v>93</v>
      </c>
      <c r="N35" s="376">
        <f>SUMIF(J35:J50,"&gt;0",J35:J50)</f>
        <v>0</v>
      </c>
      <c r="O35" s="354"/>
      <c r="P35" s="354"/>
    </row>
    <row r="36" s="325" customFormat="1" ht="26.1" customHeight="1" spans="1:16">
      <c r="A36" s="357"/>
      <c r="B36" s="360"/>
      <c r="C36" s="359"/>
      <c r="D36" s="355"/>
      <c r="E36" s="355"/>
      <c r="F36" s="355"/>
      <c r="G36" s="355"/>
      <c r="H36" s="361"/>
      <c r="I36" s="355"/>
      <c r="J36" s="377"/>
      <c r="K36" s="357" t="s">
        <v>94</v>
      </c>
      <c r="L36" s="366">
        <v>32.9825</v>
      </c>
      <c r="M36" s="379" t="s">
        <v>95</v>
      </c>
      <c r="N36" s="380"/>
      <c r="O36" s="355"/>
      <c r="P36" s="355"/>
    </row>
    <row r="37" s="325" customFormat="1" ht="26.1" customHeight="1" spans="1:16">
      <c r="A37" s="357"/>
      <c r="B37" s="360"/>
      <c r="C37" s="359"/>
      <c r="D37" s="355"/>
      <c r="E37" s="355"/>
      <c r="F37" s="355"/>
      <c r="G37" s="355"/>
      <c r="H37" s="361"/>
      <c r="I37" s="355"/>
      <c r="J37" s="377"/>
      <c r="K37" s="357" t="s">
        <v>96</v>
      </c>
      <c r="L37" s="366">
        <v>32.9825</v>
      </c>
      <c r="M37" s="379" t="s">
        <v>97</v>
      </c>
      <c r="N37" s="380"/>
      <c r="O37" s="355"/>
      <c r="P37" s="355"/>
    </row>
    <row r="38" s="325" customFormat="1" ht="41.1" customHeight="1" spans="1:16">
      <c r="A38" s="357"/>
      <c r="B38" s="362"/>
      <c r="C38" s="359"/>
      <c r="D38" s="356"/>
      <c r="E38" s="356"/>
      <c r="F38" s="356"/>
      <c r="G38" s="356"/>
      <c r="H38" s="346"/>
      <c r="I38" s="356"/>
      <c r="J38" s="378"/>
      <c r="K38" s="357" t="s">
        <v>98</v>
      </c>
      <c r="L38" s="366">
        <v>32.9825</v>
      </c>
      <c r="M38" s="379" t="s">
        <v>99</v>
      </c>
      <c r="N38" s="380"/>
      <c r="O38" s="356"/>
      <c r="P38" s="356"/>
    </row>
    <row r="39" s="325" customFormat="1" ht="42" customHeight="1" spans="1:16">
      <c r="A39" s="357"/>
      <c r="B39" s="358" t="s">
        <v>100</v>
      </c>
      <c r="C39" s="359"/>
      <c r="D39" s="354"/>
      <c r="E39" s="354">
        <v>154.71826171875</v>
      </c>
      <c r="F39" s="354"/>
      <c r="G39" s="354"/>
      <c r="H39" s="342">
        <v>0.3902</v>
      </c>
      <c r="I39" s="354">
        <v>0</v>
      </c>
      <c r="J39" s="376"/>
      <c r="K39" s="357" t="s">
        <v>101</v>
      </c>
      <c r="L39" s="366">
        <v>57.42</v>
      </c>
      <c r="M39" s="379" t="s">
        <v>102</v>
      </c>
      <c r="N39" s="380"/>
      <c r="O39" s="354"/>
      <c r="P39" s="354"/>
    </row>
    <row r="40" s="325" customFormat="1" ht="54" customHeight="1" spans="1:16">
      <c r="A40" s="357"/>
      <c r="B40" s="362"/>
      <c r="C40" s="359"/>
      <c r="D40" s="356"/>
      <c r="E40" s="356"/>
      <c r="F40" s="356"/>
      <c r="G40" s="356"/>
      <c r="H40" s="346"/>
      <c r="I40" s="356"/>
      <c r="J40" s="378"/>
      <c r="K40" s="357" t="s">
        <v>103</v>
      </c>
      <c r="L40" s="366">
        <v>97.3</v>
      </c>
      <c r="M40" s="379" t="s">
        <v>104</v>
      </c>
      <c r="N40" s="380"/>
      <c r="O40" s="356"/>
      <c r="P40" s="356"/>
    </row>
    <row r="41" s="325" customFormat="1" ht="54.95" customHeight="1" spans="1:16">
      <c r="A41" s="357"/>
      <c r="B41" s="358" t="s">
        <v>105</v>
      </c>
      <c r="C41" s="359"/>
      <c r="D41" s="354"/>
      <c r="E41" s="354">
        <v>33</v>
      </c>
      <c r="F41" s="354"/>
      <c r="G41" s="354"/>
      <c r="H41" s="354">
        <v>3.21</v>
      </c>
      <c r="I41" s="354">
        <v>0</v>
      </c>
      <c r="J41" s="376"/>
      <c r="K41" s="357" t="s">
        <v>106</v>
      </c>
      <c r="L41" s="366">
        <v>10.3</v>
      </c>
      <c r="M41" s="379" t="s">
        <v>107</v>
      </c>
      <c r="N41" s="380"/>
      <c r="O41" s="354"/>
      <c r="P41" s="354"/>
    </row>
    <row r="42" s="325" customFormat="1" ht="26.1" customHeight="1" spans="1:16">
      <c r="A42" s="357"/>
      <c r="B42" s="360"/>
      <c r="C42" s="359"/>
      <c r="D42" s="355"/>
      <c r="E42" s="355"/>
      <c r="F42" s="355"/>
      <c r="G42" s="355"/>
      <c r="H42" s="355"/>
      <c r="I42" s="355"/>
      <c r="J42" s="377"/>
      <c r="K42" s="357" t="s">
        <v>108</v>
      </c>
      <c r="L42" s="366">
        <v>8.25</v>
      </c>
      <c r="M42" s="379" t="s">
        <v>109</v>
      </c>
      <c r="N42" s="380"/>
      <c r="O42" s="355"/>
      <c r="P42" s="355"/>
    </row>
    <row r="43" s="325" customFormat="1" ht="26.1" customHeight="1" spans="1:16">
      <c r="A43" s="357"/>
      <c r="B43" s="360"/>
      <c r="C43" s="359"/>
      <c r="D43" s="355"/>
      <c r="E43" s="355"/>
      <c r="F43" s="355"/>
      <c r="G43" s="355"/>
      <c r="H43" s="355"/>
      <c r="I43" s="355"/>
      <c r="J43" s="377"/>
      <c r="K43" s="357" t="s">
        <v>110</v>
      </c>
      <c r="L43" s="366">
        <v>6.2</v>
      </c>
      <c r="M43" s="379" t="s">
        <v>111</v>
      </c>
      <c r="N43" s="380"/>
      <c r="O43" s="355"/>
      <c r="P43" s="355"/>
    </row>
    <row r="44" s="325" customFormat="1" ht="26.1" customHeight="1" spans="1:16">
      <c r="A44" s="357"/>
      <c r="B44" s="362"/>
      <c r="C44" s="359"/>
      <c r="D44" s="356"/>
      <c r="E44" s="356"/>
      <c r="F44" s="356"/>
      <c r="G44" s="356"/>
      <c r="H44" s="356"/>
      <c r="I44" s="356"/>
      <c r="J44" s="378"/>
      <c r="K44" s="357" t="s">
        <v>112</v>
      </c>
      <c r="L44" s="366">
        <v>8.25</v>
      </c>
      <c r="M44" s="379" t="s">
        <v>113</v>
      </c>
      <c r="N44" s="380"/>
      <c r="O44" s="356"/>
      <c r="P44" s="356"/>
    </row>
    <row r="45" s="325" customFormat="1" ht="26.1" customHeight="1" spans="1:16">
      <c r="A45" s="357">
        <v>4</v>
      </c>
      <c r="B45" s="363" t="s">
        <v>114</v>
      </c>
      <c r="C45" s="359" t="s">
        <v>115</v>
      </c>
      <c r="D45" s="354"/>
      <c r="E45" s="354">
        <v>113.54397201538</v>
      </c>
      <c r="F45" s="354"/>
      <c r="G45" s="354"/>
      <c r="H45" s="354">
        <v>12.07</v>
      </c>
      <c r="I45" s="354">
        <v>0</v>
      </c>
      <c r="J45" s="376"/>
      <c r="K45" s="359" t="s">
        <v>116</v>
      </c>
      <c r="L45" s="366">
        <v>45.84</v>
      </c>
      <c r="M45" s="379" t="s">
        <v>117</v>
      </c>
      <c r="N45" s="380"/>
      <c r="O45" s="354"/>
      <c r="P45" s="354"/>
    </row>
    <row r="46" s="325" customFormat="1" ht="26.1" customHeight="1" spans="1:16">
      <c r="A46" s="357"/>
      <c r="B46" s="364"/>
      <c r="C46" s="359"/>
      <c r="D46" s="355"/>
      <c r="E46" s="355"/>
      <c r="F46" s="355"/>
      <c r="G46" s="355"/>
      <c r="H46" s="355"/>
      <c r="I46" s="355"/>
      <c r="J46" s="377"/>
      <c r="K46" s="359" t="s">
        <v>118</v>
      </c>
      <c r="L46" s="366">
        <v>37.4</v>
      </c>
      <c r="M46" s="379" t="s">
        <v>119</v>
      </c>
      <c r="N46" s="380"/>
      <c r="O46" s="355"/>
      <c r="P46" s="355"/>
    </row>
    <row r="47" s="325" customFormat="1" ht="26.1" customHeight="1" spans="1:16">
      <c r="A47" s="357"/>
      <c r="B47" s="365"/>
      <c r="C47" s="359"/>
      <c r="D47" s="356"/>
      <c r="E47" s="356"/>
      <c r="F47" s="356"/>
      <c r="G47" s="356"/>
      <c r="H47" s="356"/>
      <c r="I47" s="356"/>
      <c r="J47" s="378"/>
      <c r="K47" s="359" t="s">
        <v>120</v>
      </c>
      <c r="L47" s="366">
        <v>30.3</v>
      </c>
      <c r="M47" s="379" t="s">
        <v>121</v>
      </c>
      <c r="N47" s="380"/>
      <c r="O47" s="356"/>
      <c r="P47" s="356"/>
    </row>
    <row r="48" s="326" customFormat="1" ht="28.5" spans="1:16">
      <c r="A48" s="357"/>
      <c r="B48" s="363" t="s">
        <v>122</v>
      </c>
      <c r="C48" s="359"/>
      <c r="D48" s="366"/>
      <c r="E48" s="366">
        <v>184.731239318847</v>
      </c>
      <c r="F48" s="366"/>
      <c r="G48" s="366"/>
      <c r="H48" s="354">
        <v>2.16</v>
      </c>
      <c r="I48" s="354">
        <v>0</v>
      </c>
      <c r="J48" s="376"/>
      <c r="K48" s="364" t="s">
        <v>123</v>
      </c>
      <c r="L48" s="366">
        <v>114.36</v>
      </c>
      <c r="M48" s="379" t="s">
        <v>124</v>
      </c>
      <c r="N48" s="380"/>
      <c r="O48" s="366"/>
      <c r="P48" s="366"/>
    </row>
    <row r="49" s="326" customFormat="1" ht="26.1" customHeight="1" spans="1:16">
      <c r="A49" s="357"/>
      <c r="B49" s="365"/>
      <c r="C49" s="359"/>
      <c r="D49" s="366"/>
      <c r="E49" s="366"/>
      <c r="F49" s="366"/>
      <c r="G49" s="366"/>
      <c r="H49" s="356"/>
      <c r="I49" s="356"/>
      <c r="J49" s="378"/>
      <c r="K49" s="359" t="s">
        <v>125</v>
      </c>
      <c r="L49" s="366">
        <v>70.37</v>
      </c>
      <c r="M49" s="379" t="s">
        <v>126</v>
      </c>
      <c r="N49" s="381"/>
      <c r="O49" s="366"/>
      <c r="P49" s="366"/>
    </row>
    <row r="50" s="325" customFormat="1" ht="28.5" spans="1:16">
      <c r="A50" s="357"/>
      <c r="B50" s="359" t="s">
        <v>127</v>
      </c>
      <c r="C50" s="359"/>
      <c r="D50" s="366"/>
      <c r="E50" s="366">
        <v>77.00390625</v>
      </c>
      <c r="F50" s="366"/>
      <c r="G50" s="366"/>
      <c r="H50" s="366">
        <v>12</v>
      </c>
      <c r="I50" s="366">
        <v>1.03</v>
      </c>
      <c r="J50" s="382"/>
      <c r="K50" s="365" t="s">
        <v>128</v>
      </c>
      <c r="L50" s="356">
        <v>75.97</v>
      </c>
      <c r="M50" s="383" t="s">
        <v>129</v>
      </c>
      <c r="N50" s="380"/>
      <c r="O50" s="366"/>
      <c r="P50" s="366"/>
    </row>
    <row r="51" s="325" customFormat="1" ht="28.5" spans="1:16">
      <c r="A51" s="338">
        <v>4</v>
      </c>
      <c r="B51" s="364" t="s">
        <v>130</v>
      </c>
      <c r="C51" s="340" t="s">
        <v>131</v>
      </c>
      <c r="D51" s="355"/>
      <c r="E51" s="355">
        <v>10.4279999732971</v>
      </c>
      <c r="F51" s="355"/>
      <c r="G51" s="355"/>
      <c r="H51" s="355">
        <v>0</v>
      </c>
      <c r="I51" s="355">
        <v>0</v>
      </c>
      <c r="J51" s="377"/>
      <c r="K51" s="365" t="s">
        <v>132</v>
      </c>
      <c r="L51" s="356">
        <v>10.43</v>
      </c>
      <c r="M51" s="383" t="s">
        <v>133</v>
      </c>
      <c r="N51" s="384">
        <f>SUM(J51:J67)</f>
        <v>0</v>
      </c>
      <c r="O51" s="355"/>
      <c r="P51" s="355"/>
    </row>
    <row r="52" customHeight="1" spans="1:16">
      <c r="A52" s="343"/>
      <c r="B52" s="339" t="s">
        <v>134</v>
      </c>
      <c r="C52" s="345"/>
      <c r="D52" s="354"/>
      <c r="E52" s="354">
        <v>89.7799987792968</v>
      </c>
      <c r="F52" s="354"/>
      <c r="G52" s="354"/>
      <c r="H52" s="354">
        <v>13.8</v>
      </c>
      <c r="I52" s="354">
        <v>0.042</v>
      </c>
      <c r="J52" s="376"/>
      <c r="K52" s="371" t="s">
        <v>135</v>
      </c>
      <c r="L52" s="366">
        <v>5.60875</v>
      </c>
      <c r="M52" s="372" t="s">
        <v>136</v>
      </c>
      <c r="N52" s="384"/>
      <c r="O52" s="354"/>
      <c r="P52" s="354"/>
    </row>
    <row r="53" spans="1:16">
      <c r="A53" s="343"/>
      <c r="B53" s="349"/>
      <c r="C53" s="345"/>
      <c r="D53" s="355"/>
      <c r="E53" s="355"/>
      <c r="F53" s="355"/>
      <c r="G53" s="355"/>
      <c r="H53" s="355"/>
      <c r="I53" s="355"/>
      <c r="J53" s="377"/>
      <c r="K53" s="371" t="s">
        <v>137</v>
      </c>
      <c r="L53" s="366">
        <v>5.60875</v>
      </c>
      <c r="M53" s="372" t="s">
        <v>138</v>
      </c>
      <c r="N53" s="384"/>
      <c r="O53" s="355"/>
      <c r="P53" s="355"/>
    </row>
    <row r="54" spans="1:16">
      <c r="A54" s="343"/>
      <c r="B54" s="349"/>
      <c r="C54" s="345"/>
      <c r="D54" s="355"/>
      <c r="E54" s="355"/>
      <c r="F54" s="355"/>
      <c r="G54" s="355"/>
      <c r="H54" s="355"/>
      <c r="I54" s="355"/>
      <c r="J54" s="377"/>
      <c r="K54" s="371" t="s">
        <v>139</v>
      </c>
      <c r="L54" s="366">
        <v>5.60875</v>
      </c>
      <c r="M54" s="372" t="s">
        <v>140</v>
      </c>
      <c r="N54" s="384"/>
      <c r="O54" s="355"/>
      <c r="P54" s="355"/>
    </row>
    <row r="55" spans="1:16">
      <c r="A55" s="343"/>
      <c r="B55" s="349"/>
      <c r="C55" s="345"/>
      <c r="D55" s="355"/>
      <c r="E55" s="355"/>
      <c r="F55" s="355"/>
      <c r="G55" s="355"/>
      <c r="H55" s="355"/>
      <c r="I55" s="355"/>
      <c r="J55" s="377"/>
      <c r="K55" s="371" t="s">
        <v>141</v>
      </c>
      <c r="L55" s="366">
        <v>5.60875</v>
      </c>
      <c r="M55" s="372" t="s">
        <v>142</v>
      </c>
      <c r="N55" s="384"/>
      <c r="O55" s="355"/>
      <c r="P55" s="355"/>
    </row>
    <row r="56" ht="31.5" spans="1:16">
      <c r="A56" s="343"/>
      <c r="B56" s="349"/>
      <c r="C56" s="345"/>
      <c r="D56" s="355"/>
      <c r="E56" s="355"/>
      <c r="F56" s="355"/>
      <c r="G56" s="355"/>
      <c r="H56" s="355"/>
      <c r="I56" s="355"/>
      <c r="J56" s="377"/>
      <c r="K56" s="371" t="s">
        <v>143</v>
      </c>
      <c r="L56" s="366">
        <v>5.60875</v>
      </c>
      <c r="M56" s="372" t="s">
        <v>144</v>
      </c>
      <c r="N56" s="384"/>
      <c r="O56" s="355"/>
      <c r="P56" s="355"/>
    </row>
    <row r="57" ht="31.5" spans="1:16">
      <c r="A57" s="343"/>
      <c r="B57" s="349"/>
      <c r="C57" s="345"/>
      <c r="D57" s="355"/>
      <c r="E57" s="355"/>
      <c r="F57" s="355"/>
      <c r="G57" s="355"/>
      <c r="H57" s="355"/>
      <c r="I57" s="355"/>
      <c r="J57" s="377"/>
      <c r="K57" s="371" t="s">
        <v>145</v>
      </c>
      <c r="L57" s="366">
        <v>5.60875</v>
      </c>
      <c r="M57" s="372" t="s">
        <v>146</v>
      </c>
      <c r="N57" s="384"/>
      <c r="O57" s="355"/>
      <c r="P57" s="355"/>
    </row>
    <row r="58" ht="47.25" spans="1:16">
      <c r="A58" s="343"/>
      <c r="B58" s="349"/>
      <c r="C58" s="345"/>
      <c r="D58" s="355"/>
      <c r="E58" s="355"/>
      <c r="F58" s="355"/>
      <c r="G58" s="355"/>
      <c r="H58" s="355"/>
      <c r="I58" s="355"/>
      <c r="J58" s="377"/>
      <c r="K58" s="371" t="s">
        <v>147</v>
      </c>
      <c r="L58" s="366">
        <v>5.60875</v>
      </c>
      <c r="M58" s="372" t="s">
        <v>148</v>
      </c>
      <c r="N58" s="384"/>
      <c r="O58" s="355"/>
      <c r="P58" s="355"/>
    </row>
    <row r="59" ht="31.5" spans="1:16">
      <c r="A59" s="343"/>
      <c r="B59" s="349"/>
      <c r="C59" s="345"/>
      <c r="D59" s="355"/>
      <c r="E59" s="355"/>
      <c r="F59" s="355"/>
      <c r="G59" s="355"/>
      <c r="H59" s="355"/>
      <c r="I59" s="355"/>
      <c r="J59" s="377"/>
      <c r="K59" s="371" t="s">
        <v>149</v>
      </c>
      <c r="L59" s="366">
        <v>5.60875</v>
      </c>
      <c r="M59" s="372" t="s">
        <v>150</v>
      </c>
      <c r="N59" s="384"/>
      <c r="O59" s="355"/>
      <c r="P59" s="355"/>
    </row>
    <row r="60" spans="1:16">
      <c r="A60" s="343"/>
      <c r="B60" s="349"/>
      <c r="C60" s="345"/>
      <c r="D60" s="355"/>
      <c r="E60" s="355"/>
      <c r="F60" s="355"/>
      <c r="G60" s="355"/>
      <c r="H60" s="355"/>
      <c r="I60" s="355"/>
      <c r="J60" s="377"/>
      <c r="K60" s="371" t="s">
        <v>151</v>
      </c>
      <c r="L60" s="366">
        <v>5.60875</v>
      </c>
      <c r="M60" s="372" t="s">
        <v>152</v>
      </c>
      <c r="N60" s="384"/>
      <c r="O60" s="355"/>
      <c r="P60" s="355"/>
    </row>
    <row r="61" spans="1:16">
      <c r="A61" s="343"/>
      <c r="B61" s="349"/>
      <c r="C61" s="345"/>
      <c r="D61" s="355"/>
      <c r="E61" s="355"/>
      <c r="F61" s="355"/>
      <c r="G61" s="355"/>
      <c r="H61" s="355"/>
      <c r="I61" s="355"/>
      <c r="J61" s="377"/>
      <c r="K61" s="371" t="s">
        <v>153</v>
      </c>
      <c r="L61" s="366">
        <v>5.60875</v>
      </c>
      <c r="M61" s="372" t="s">
        <v>154</v>
      </c>
      <c r="N61" s="384"/>
      <c r="O61" s="355"/>
      <c r="P61" s="355"/>
    </row>
    <row r="62" spans="1:16">
      <c r="A62" s="343"/>
      <c r="B62" s="349"/>
      <c r="C62" s="345"/>
      <c r="D62" s="355"/>
      <c r="E62" s="355"/>
      <c r="F62" s="355"/>
      <c r="G62" s="355"/>
      <c r="H62" s="355"/>
      <c r="I62" s="355"/>
      <c r="J62" s="377"/>
      <c r="K62" s="371" t="s">
        <v>155</v>
      </c>
      <c r="L62" s="366">
        <v>5.60875</v>
      </c>
      <c r="M62" s="372" t="s">
        <v>156</v>
      </c>
      <c r="N62" s="384"/>
      <c r="O62" s="355"/>
      <c r="P62" s="355"/>
    </row>
    <row r="63" ht="31.5" spans="1:16">
      <c r="A63" s="343"/>
      <c r="B63" s="349"/>
      <c r="C63" s="345"/>
      <c r="D63" s="355"/>
      <c r="E63" s="355"/>
      <c r="F63" s="355"/>
      <c r="G63" s="355"/>
      <c r="H63" s="355"/>
      <c r="I63" s="355"/>
      <c r="J63" s="377"/>
      <c r="K63" s="371" t="s">
        <v>157</v>
      </c>
      <c r="L63" s="366">
        <v>5.60875</v>
      </c>
      <c r="M63" s="372" t="s">
        <v>158</v>
      </c>
      <c r="N63" s="384"/>
      <c r="O63" s="355"/>
      <c r="P63" s="355"/>
    </row>
    <row r="64" spans="1:16">
      <c r="A64" s="343"/>
      <c r="B64" s="349"/>
      <c r="C64" s="345"/>
      <c r="D64" s="355"/>
      <c r="E64" s="355"/>
      <c r="F64" s="355"/>
      <c r="G64" s="355"/>
      <c r="H64" s="355"/>
      <c r="I64" s="355"/>
      <c r="J64" s="377"/>
      <c r="K64" s="371" t="s">
        <v>159</v>
      </c>
      <c r="L64" s="366">
        <v>5.60875</v>
      </c>
      <c r="M64" s="372" t="s">
        <v>160</v>
      </c>
      <c r="N64" s="384"/>
      <c r="O64" s="355"/>
      <c r="P64" s="355"/>
    </row>
    <row r="65" ht="31.5" spans="1:16">
      <c r="A65" s="343"/>
      <c r="B65" s="349"/>
      <c r="C65" s="345"/>
      <c r="D65" s="355"/>
      <c r="E65" s="355"/>
      <c r="F65" s="355"/>
      <c r="G65" s="355"/>
      <c r="H65" s="355"/>
      <c r="I65" s="355"/>
      <c r="J65" s="377"/>
      <c r="K65" s="371" t="s">
        <v>161</v>
      </c>
      <c r="L65" s="366">
        <v>5.60875</v>
      </c>
      <c r="M65" s="372" t="s">
        <v>162</v>
      </c>
      <c r="N65" s="384"/>
      <c r="O65" s="355"/>
      <c r="P65" s="355"/>
    </row>
    <row r="66" spans="1:16">
      <c r="A66" s="343"/>
      <c r="B66" s="349"/>
      <c r="C66" s="345"/>
      <c r="D66" s="355"/>
      <c r="E66" s="355"/>
      <c r="F66" s="355"/>
      <c r="G66" s="355"/>
      <c r="H66" s="355"/>
      <c r="I66" s="355"/>
      <c r="J66" s="377"/>
      <c r="K66" s="371" t="s">
        <v>163</v>
      </c>
      <c r="L66" s="366">
        <v>5.60875</v>
      </c>
      <c r="M66" s="372" t="s">
        <v>164</v>
      </c>
      <c r="N66" s="384"/>
      <c r="O66" s="355"/>
      <c r="P66" s="355"/>
    </row>
    <row r="67" spans="1:16">
      <c r="A67" s="351"/>
      <c r="B67" s="344"/>
      <c r="C67" s="352"/>
      <c r="D67" s="356"/>
      <c r="E67" s="356"/>
      <c r="F67" s="356"/>
      <c r="G67" s="356"/>
      <c r="H67" s="356"/>
      <c r="I67" s="356"/>
      <c r="J67" s="378"/>
      <c r="K67" s="371" t="s">
        <v>165</v>
      </c>
      <c r="L67" s="366">
        <v>5.60875</v>
      </c>
      <c r="M67" s="372" t="s">
        <v>166</v>
      </c>
      <c r="N67" s="405"/>
      <c r="O67" s="356"/>
      <c r="P67" s="356"/>
    </row>
    <row r="68" ht="31.5" spans="1:16">
      <c r="A68" s="338">
        <v>5</v>
      </c>
      <c r="B68" s="340" t="s">
        <v>167</v>
      </c>
      <c r="C68" s="340" t="s">
        <v>168</v>
      </c>
      <c r="D68" s="387"/>
      <c r="E68" s="387">
        <v>0</v>
      </c>
      <c r="F68" s="387"/>
      <c r="G68" s="387"/>
      <c r="H68" s="387">
        <v>82.73</v>
      </c>
      <c r="I68" s="387">
        <v>7.424</v>
      </c>
      <c r="J68" s="406"/>
      <c r="K68" s="407" t="s">
        <v>169</v>
      </c>
      <c r="L68" s="389">
        <v>0</v>
      </c>
      <c r="M68" s="408" t="s">
        <v>170</v>
      </c>
      <c r="N68" s="405">
        <f>SUM(J68)</f>
        <v>0</v>
      </c>
      <c r="O68" s="387"/>
      <c r="P68" s="387"/>
    </row>
    <row r="69" ht="47.25" spans="1:16">
      <c r="A69" s="343"/>
      <c r="B69" s="345"/>
      <c r="C69" s="345"/>
      <c r="D69" s="388"/>
      <c r="E69" s="388"/>
      <c r="F69" s="388"/>
      <c r="G69" s="388"/>
      <c r="H69" s="388"/>
      <c r="I69" s="388"/>
      <c r="J69" s="409"/>
      <c r="K69" s="410" t="s">
        <v>171</v>
      </c>
      <c r="L69" s="411">
        <v>0</v>
      </c>
      <c r="M69" s="412" t="s">
        <v>172</v>
      </c>
      <c r="N69" s="375"/>
      <c r="O69" s="388"/>
      <c r="P69" s="388"/>
    </row>
    <row r="70" ht="31.5" spans="1:16">
      <c r="A70" s="343"/>
      <c r="B70" s="345"/>
      <c r="C70" s="345"/>
      <c r="D70" s="388"/>
      <c r="E70" s="388"/>
      <c r="F70" s="388"/>
      <c r="G70" s="388"/>
      <c r="H70" s="388"/>
      <c r="I70" s="388"/>
      <c r="J70" s="409"/>
      <c r="K70" s="410" t="s">
        <v>173</v>
      </c>
      <c r="L70" s="411">
        <v>0</v>
      </c>
      <c r="M70" s="412" t="s">
        <v>174</v>
      </c>
      <c r="N70" s="375"/>
      <c r="O70" s="388"/>
      <c r="P70" s="388"/>
    </row>
    <row r="71" ht="31.5" spans="1:16">
      <c r="A71" s="343"/>
      <c r="B71" s="345"/>
      <c r="C71" s="345"/>
      <c r="D71" s="388"/>
      <c r="E71" s="388"/>
      <c r="F71" s="388"/>
      <c r="G71" s="388"/>
      <c r="H71" s="388"/>
      <c r="I71" s="388"/>
      <c r="J71" s="409"/>
      <c r="K71" s="410" t="s">
        <v>175</v>
      </c>
      <c r="L71" s="411">
        <v>0</v>
      </c>
      <c r="M71" s="412" t="s">
        <v>176</v>
      </c>
      <c r="N71" s="375"/>
      <c r="O71" s="388"/>
      <c r="P71" s="388"/>
    </row>
    <row r="72" ht="28.5" spans="1:16">
      <c r="A72" s="343"/>
      <c r="B72" s="345"/>
      <c r="C72" s="345"/>
      <c r="D72" s="388"/>
      <c r="E72" s="388"/>
      <c r="F72" s="388"/>
      <c r="G72" s="388"/>
      <c r="H72" s="388"/>
      <c r="I72" s="388"/>
      <c r="J72" s="409"/>
      <c r="K72" s="410" t="s">
        <v>177</v>
      </c>
      <c r="L72" s="411">
        <v>0</v>
      </c>
      <c r="M72" s="413" t="s">
        <v>178</v>
      </c>
      <c r="N72" s="375"/>
      <c r="O72" s="388"/>
      <c r="P72" s="388"/>
    </row>
    <row r="73" ht="47.25" spans="1:16">
      <c r="A73" s="343"/>
      <c r="B73" s="345"/>
      <c r="C73" s="345"/>
      <c r="D73" s="388"/>
      <c r="E73" s="388"/>
      <c r="F73" s="388"/>
      <c r="G73" s="388"/>
      <c r="H73" s="388"/>
      <c r="I73" s="388"/>
      <c r="J73" s="409"/>
      <c r="K73" s="410" t="s">
        <v>179</v>
      </c>
      <c r="L73" s="411">
        <v>0</v>
      </c>
      <c r="M73" s="412" t="s">
        <v>180</v>
      </c>
      <c r="N73" s="375"/>
      <c r="O73" s="388"/>
      <c r="P73" s="388"/>
    </row>
    <row r="74" ht="28.5" spans="1:16">
      <c r="A74" s="343"/>
      <c r="B74" s="345"/>
      <c r="C74" s="345"/>
      <c r="D74" s="388"/>
      <c r="E74" s="388"/>
      <c r="F74" s="388"/>
      <c r="G74" s="388"/>
      <c r="H74" s="388"/>
      <c r="I74" s="388"/>
      <c r="J74" s="409"/>
      <c r="K74" s="410" t="s">
        <v>181</v>
      </c>
      <c r="L74" s="411">
        <v>0</v>
      </c>
      <c r="M74" s="413" t="s">
        <v>182</v>
      </c>
      <c r="N74" s="375"/>
      <c r="O74" s="388"/>
      <c r="P74" s="388"/>
    </row>
    <row r="75" spans="1:16">
      <c r="A75" s="343"/>
      <c r="B75" s="345"/>
      <c r="C75" s="345"/>
      <c r="D75" s="388"/>
      <c r="E75" s="388"/>
      <c r="F75" s="388"/>
      <c r="G75" s="388"/>
      <c r="H75" s="388"/>
      <c r="I75" s="388"/>
      <c r="J75" s="409"/>
      <c r="K75" s="410" t="s">
        <v>183</v>
      </c>
      <c r="L75" s="411">
        <v>0</v>
      </c>
      <c r="M75" s="412" t="s">
        <v>184</v>
      </c>
      <c r="N75" s="375"/>
      <c r="O75" s="388"/>
      <c r="P75" s="388"/>
    </row>
    <row r="76" ht="31.5" spans="1:16">
      <c r="A76" s="343"/>
      <c r="B76" s="345"/>
      <c r="C76" s="345"/>
      <c r="D76" s="388"/>
      <c r="E76" s="388"/>
      <c r="F76" s="388"/>
      <c r="G76" s="388"/>
      <c r="H76" s="388"/>
      <c r="I76" s="388"/>
      <c r="J76" s="409"/>
      <c r="K76" s="410" t="s">
        <v>185</v>
      </c>
      <c r="L76" s="411">
        <v>0</v>
      </c>
      <c r="M76" s="412" t="s">
        <v>186</v>
      </c>
      <c r="N76" s="375"/>
      <c r="O76" s="388"/>
      <c r="P76" s="388"/>
    </row>
    <row r="77" ht="31.5" spans="1:16">
      <c r="A77" s="343"/>
      <c r="B77" s="345"/>
      <c r="C77" s="345"/>
      <c r="D77" s="388"/>
      <c r="E77" s="388"/>
      <c r="F77" s="388"/>
      <c r="G77" s="388"/>
      <c r="H77" s="388"/>
      <c r="I77" s="388"/>
      <c r="J77" s="409"/>
      <c r="K77" s="410" t="s">
        <v>187</v>
      </c>
      <c r="L77" s="411">
        <v>0</v>
      </c>
      <c r="M77" s="412" t="s">
        <v>188</v>
      </c>
      <c r="N77" s="375"/>
      <c r="O77" s="388"/>
      <c r="P77" s="388"/>
    </row>
    <row r="78" ht="31.5" spans="1:16">
      <c r="A78" s="351"/>
      <c r="B78" s="352"/>
      <c r="C78" s="352"/>
      <c r="D78" s="389"/>
      <c r="E78" s="389"/>
      <c r="F78" s="389"/>
      <c r="G78" s="389"/>
      <c r="H78" s="389"/>
      <c r="I78" s="389"/>
      <c r="J78" s="414"/>
      <c r="K78" s="410" t="s">
        <v>189</v>
      </c>
      <c r="L78" s="411">
        <v>0</v>
      </c>
      <c r="M78" s="412" t="s">
        <v>190</v>
      </c>
      <c r="N78" s="375"/>
      <c r="O78" s="389"/>
      <c r="P78" s="389"/>
    </row>
    <row r="79" ht="31.5" spans="1:16">
      <c r="A79" s="338">
        <v>6</v>
      </c>
      <c r="B79" s="340" t="s">
        <v>191</v>
      </c>
      <c r="C79" s="340" t="s">
        <v>192</v>
      </c>
      <c r="D79" s="390"/>
      <c r="E79" s="390">
        <v>0</v>
      </c>
      <c r="F79" s="390"/>
      <c r="G79" s="390"/>
      <c r="H79" s="387">
        <f>103138.84/1000</f>
        <v>103.13884</v>
      </c>
      <c r="I79" s="390">
        <v>0.103441</v>
      </c>
      <c r="J79" s="415"/>
      <c r="K79" s="410" t="s">
        <v>193</v>
      </c>
      <c r="L79" s="416">
        <v>0</v>
      </c>
      <c r="M79" s="412" t="s">
        <v>194</v>
      </c>
      <c r="N79" s="373">
        <f>SUM(J79:J87)</f>
        <v>0</v>
      </c>
      <c r="O79" s="390"/>
      <c r="P79" s="390"/>
    </row>
    <row r="80" ht="31.5" spans="1:16">
      <c r="A80" s="343"/>
      <c r="B80" s="345"/>
      <c r="C80" s="345"/>
      <c r="D80" s="391"/>
      <c r="E80" s="391"/>
      <c r="F80" s="391"/>
      <c r="G80" s="391"/>
      <c r="H80" s="388"/>
      <c r="I80" s="391"/>
      <c r="J80" s="417"/>
      <c r="K80" s="410" t="s">
        <v>195</v>
      </c>
      <c r="L80" s="416">
        <v>0</v>
      </c>
      <c r="M80" s="412" t="s">
        <v>196</v>
      </c>
      <c r="N80" s="375"/>
      <c r="O80" s="391"/>
      <c r="P80" s="391"/>
    </row>
    <row r="81" ht="47.25" spans="1:16">
      <c r="A81" s="343"/>
      <c r="B81" s="345"/>
      <c r="C81" s="345"/>
      <c r="D81" s="391"/>
      <c r="E81" s="391"/>
      <c r="F81" s="391"/>
      <c r="G81" s="391"/>
      <c r="H81" s="388"/>
      <c r="I81" s="391"/>
      <c r="J81" s="417"/>
      <c r="K81" s="410" t="s">
        <v>197</v>
      </c>
      <c r="L81" s="416">
        <v>0</v>
      </c>
      <c r="M81" s="412" t="s">
        <v>198</v>
      </c>
      <c r="N81" s="375"/>
      <c r="O81" s="391"/>
      <c r="P81" s="391"/>
    </row>
    <row r="82" spans="1:16">
      <c r="A82" s="343"/>
      <c r="B82" s="345"/>
      <c r="C82" s="345"/>
      <c r="D82" s="391"/>
      <c r="E82" s="391"/>
      <c r="F82" s="391"/>
      <c r="G82" s="391"/>
      <c r="H82" s="388"/>
      <c r="I82" s="391"/>
      <c r="J82" s="417"/>
      <c r="K82" s="410" t="s">
        <v>199</v>
      </c>
      <c r="L82" s="416">
        <v>0</v>
      </c>
      <c r="M82" s="412" t="s">
        <v>200</v>
      </c>
      <c r="N82" s="375"/>
      <c r="O82" s="391"/>
      <c r="P82" s="391"/>
    </row>
    <row r="83" ht="28.5" spans="1:16">
      <c r="A83" s="343"/>
      <c r="B83" s="352"/>
      <c r="C83" s="345"/>
      <c r="D83" s="392"/>
      <c r="E83" s="392"/>
      <c r="F83" s="392"/>
      <c r="G83" s="392"/>
      <c r="H83" s="389"/>
      <c r="I83" s="392"/>
      <c r="J83" s="418"/>
      <c r="K83" s="366" t="s">
        <v>201</v>
      </c>
      <c r="L83" s="416">
        <v>0</v>
      </c>
      <c r="M83" s="379" t="s">
        <v>202</v>
      </c>
      <c r="N83" s="375"/>
      <c r="O83" s="392"/>
      <c r="P83" s="392"/>
    </row>
    <row r="84" spans="1:16">
      <c r="A84" s="343"/>
      <c r="B84" s="345" t="s">
        <v>203</v>
      </c>
      <c r="C84" s="345"/>
      <c r="D84" s="393"/>
      <c r="E84" s="393">
        <v>12</v>
      </c>
      <c r="F84" s="393"/>
      <c r="G84" s="393"/>
      <c r="H84" s="394">
        <v>0</v>
      </c>
      <c r="I84" s="394">
        <v>0</v>
      </c>
      <c r="J84" s="377"/>
      <c r="K84" s="366" t="s">
        <v>193</v>
      </c>
      <c r="L84" s="416">
        <v>3.76</v>
      </c>
      <c r="M84" s="379" t="s">
        <v>204</v>
      </c>
      <c r="N84" s="375"/>
      <c r="O84" s="393"/>
      <c r="P84" s="393"/>
    </row>
    <row r="85" spans="1:16">
      <c r="A85" s="343"/>
      <c r="B85" s="345"/>
      <c r="C85" s="345"/>
      <c r="D85" s="393"/>
      <c r="E85" s="393"/>
      <c r="F85" s="393"/>
      <c r="G85" s="393"/>
      <c r="H85" s="394"/>
      <c r="I85" s="394"/>
      <c r="J85" s="377"/>
      <c r="K85" s="366" t="s">
        <v>195</v>
      </c>
      <c r="L85" s="416">
        <v>2.23</v>
      </c>
      <c r="M85" s="379" t="s">
        <v>205</v>
      </c>
      <c r="N85" s="375"/>
      <c r="O85" s="393"/>
      <c r="P85" s="393"/>
    </row>
    <row r="86" spans="1:16">
      <c r="A86" s="343"/>
      <c r="B86" s="345"/>
      <c r="C86" s="345"/>
      <c r="D86" s="393"/>
      <c r="E86" s="393"/>
      <c r="F86" s="393"/>
      <c r="G86" s="393"/>
      <c r="H86" s="394"/>
      <c r="I86" s="394"/>
      <c r="J86" s="377"/>
      <c r="K86" s="366" t="s">
        <v>197</v>
      </c>
      <c r="L86" s="416">
        <v>3.41</v>
      </c>
      <c r="M86" s="379" t="s">
        <v>206</v>
      </c>
      <c r="N86" s="375"/>
      <c r="O86" s="393"/>
      <c r="P86" s="393"/>
    </row>
    <row r="87" spans="1:16">
      <c r="A87" s="343"/>
      <c r="B87" s="345"/>
      <c r="C87" s="345"/>
      <c r="D87" s="393"/>
      <c r="E87" s="393"/>
      <c r="F87" s="393"/>
      <c r="G87" s="393"/>
      <c r="H87" s="394"/>
      <c r="I87" s="394"/>
      <c r="J87" s="377"/>
      <c r="K87" s="366" t="s">
        <v>199</v>
      </c>
      <c r="L87" s="416">
        <v>0.31</v>
      </c>
      <c r="M87" s="379" t="s">
        <v>207</v>
      </c>
      <c r="N87" s="375"/>
      <c r="O87" s="393"/>
      <c r="P87" s="393"/>
    </row>
    <row r="88" spans="1:16">
      <c r="A88" s="351"/>
      <c r="B88" s="352"/>
      <c r="C88" s="352"/>
      <c r="D88" s="395"/>
      <c r="E88" s="395"/>
      <c r="F88" s="395"/>
      <c r="G88" s="395"/>
      <c r="H88" s="396"/>
      <c r="I88" s="396"/>
      <c r="J88" s="378"/>
      <c r="K88" s="366" t="s">
        <v>208</v>
      </c>
      <c r="L88" s="366">
        <v>2.29</v>
      </c>
      <c r="M88" s="379" t="s">
        <v>209</v>
      </c>
      <c r="N88" s="375"/>
      <c r="O88" s="395"/>
      <c r="P88" s="395"/>
    </row>
    <row r="89" ht="63" spans="1:16">
      <c r="A89" s="338">
        <v>7</v>
      </c>
      <c r="B89" s="340" t="s">
        <v>210</v>
      </c>
      <c r="C89" s="340" t="s">
        <v>211</v>
      </c>
      <c r="D89" s="387"/>
      <c r="E89" s="387">
        <v>2.14334392547607</v>
      </c>
      <c r="F89" s="387"/>
      <c r="G89" s="387"/>
      <c r="H89" s="387">
        <v>195.019192</v>
      </c>
      <c r="I89" s="387">
        <v>9.028285</v>
      </c>
      <c r="J89" s="406"/>
      <c r="K89" s="410" t="s">
        <v>212</v>
      </c>
      <c r="L89" s="411">
        <v>0</v>
      </c>
      <c r="M89" s="412" t="s">
        <v>213</v>
      </c>
      <c r="N89" s="373">
        <f>SUM(J89:J99)</f>
        <v>0</v>
      </c>
      <c r="O89" s="387"/>
      <c r="P89" s="387"/>
    </row>
    <row r="90" ht="31.5" spans="1:16">
      <c r="A90" s="343"/>
      <c r="B90" s="345"/>
      <c r="C90" s="345"/>
      <c r="D90" s="388"/>
      <c r="E90" s="388"/>
      <c r="F90" s="388"/>
      <c r="G90" s="388"/>
      <c r="H90" s="388"/>
      <c r="I90" s="388"/>
      <c r="J90" s="409"/>
      <c r="K90" s="410" t="s">
        <v>214</v>
      </c>
      <c r="L90" s="411">
        <v>0</v>
      </c>
      <c r="M90" s="412" t="s">
        <v>215</v>
      </c>
      <c r="N90" s="375"/>
      <c r="O90" s="388"/>
      <c r="P90" s="388"/>
    </row>
    <row r="91" ht="31.5" spans="1:16">
      <c r="A91" s="343"/>
      <c r="B91" s="345"/>
      <c r="C91" s="345"/>
      <c r="D91" s="388"/>
      <c r="E91" s="388"/>
      <c r="F91" s="388"/>
      <c r="G91" s="388"/>
      <c r="H91" s="388"/>
      <c r="I91" s="388"/>
      <c r="J91" s="409"/>
      <c r="K91" s="410" t="s">
        <v>216</v>
      </c>
      <c r="L91" s="411">
        <v>0</v>
      </c>
      <c r="M91" s="412" t="s">
        <v>217</v>
      </c>
      <c r="N91" s="375"/>
      <c r="O91" s="388"/>
      <c r="P91" s="388"/>
    </row>
    <row r="92" ht="31.5" spans="1:16">
      <c r="A92" s="343"/>
      <c r="B92" s="345"/>
      <c r="C92" s="345"/>
      <c r="D92" s="388"/>
      <c r="E92" s="388"/>
      <c r="F92" s="388"/>
      <c r="G92" s="388"/>
      <c r="H92" s="388"/>
      <c r="I92" s="388"/>
      <c r="J92" s="409"/>
      <c r="K92" s="410" t="s">
        <v>218</v>
      </c>
      <c r="L92" s="411">
        <v>0</v>
      </c>
      <c r="M92" s="412" t="s">
        <v>219</v>
      </c>
      <c r="N92" s="375"/>
      <c r="O92" s="388"/>
      <c r="P92" s="388"/>
    </row>
    <row r="93" ht="31.5" spans="1:16">
      <c r="A93" s="343"/>
      <c r="B93" s="345"/>
      <c r="C93" s="345"/>
      <c r="D93" s="388"/>
      <c r="E93" s="388"/>
      <c r="F93" s="388"/>
      <c r="G93" s="388"/>
      <c r="H93" s="388"/>
      <c r="I93" s="388"/>
      <c r="J93" s="409"/>
      <c r="K93" s="410" t="s">
        <v>220</v>
      </c>
      <c r="L93" s="411">
        <v>0</v>
      </c>
      <c r="M93" s="412" t="s">
        <v>221</v>
      </c>
      <c r="N93" s="375"/>
      <c r="O93" s="388"/>
      <c r="P93" s="388"/>
    </row>
    <row r="94" ht="47.25" spans="1:16">
      <c r="A94" s="343"/>
      <c r="B94" s="345"/>
      <c r="C94" s="345"/>
      <c r="D94" s="388"/>
      <c r="E94" s="388"/>
      <c r="F94" s="388"/>
      <c r="G94" s="388"/>
      <c r="H94" s="388"/>
      <c r="I94" s="388"/>
      <c r="J94" s="409"/>
      <c r="K94" s="410" t="s">
        <v>222</v>
      </c>
      <c r="L94" s="411">
        <v>0</v>
      </c>
      <c r="M94" s="412" t="s">
        <v>223</v>
      </c>
      <c r="N94" s="375"/>
      <c r="O94" s="388"/>
      <c r="P94" s="388"/>
    </row>
    <row r="95" ht="31.5" spans="1:16">
      <c r="A95" s="343"/>
      <c r="B95" s="345"/>
      <c r="C95" s="345"/>
      <c r="D95" s="388"/>
      <c r="E95" s="388"/>
      <c r="F95" s="388"/>
      <c r="G95" s="388"/>
      <c r="H95" s="388"/>
      <c r="I95" s="388"/>
      <c r="J95" s="409"/>
      <c r="K95" s="410" t="s">
        <v>224</v>
      </c>
      <c r="L95" s="411">
        <v>0</v>
      </c>
      <c r="M95" s="412" t="s">
        <v>225</v>
      </c>
      <c r="N95" s="375"/>
      <c r="O95" s="388"/>
      <c r="P95" s="388"/>
    </row>
    <row r="96" ht="31.5" spans="1:16">
      <c r="A96" s="343"/>
      <c r="B96" s="352"/>
      <c r="C96" s="345"/>
      <c r="D96" s="389"/>
      <c r="E96" s="389"/>
      <c r="F96" s="389"/>
      <c r="G96" s="389"/>
      <c r="H96" s="389"/>
      <c r="I96" s="389"/>
      <c r="J96" s="414"/>
      <c r="K96" s="410" t="s">
        <v>226</v>
      </c>
      <c r="L96" s="411">
        <v>0</v>
      </c>
      <c r="M96" s="412" t="s">
        <v>227</v>
      </c>
      <c r="N96" s="375"/>
      <c r="O96" s="389"/>
      <c r="P96" s="389"/>
    </row>
    <row r="97" ht="47.25" spans="1:16">
      <c r="A97" s="343"/>
      <c r="B97" s="340" t="s">
        <v>228</v>
      </c>
      <c r="C97" s="345"/>
      <c r="D97" s="397"/>
      <c r="E97" s="397">
        <v>77.18</v>
      </c>
      <c r="F97" s="397"/>
      <c r="G97" s="397"/>
      <c r="H97" s="387">
        <v>51.43819</v>
      </c>
      <c r="I97" s="387">
        <v>1.350205</v>
      </c>
      <c r="J97" s="406"/>
      <c r="K97" s="410" t="s">
        <v>229</v>
      </c>
      <c r="L97" s="411">
        <v>31.02</v>
      </c>
      <c r="M97" s="412" t="s">
        <v>230</v>
      </c>
      <c r="N97" s="375"/>
      <c r="O97" s="397"/>
      <c r="P97" s="397"/>
    </row>
    <row r="98" ht="31.5" spans="1:16">
      <c r="A98" s="343"/>
      <c r="B98" s="345"/>
      <c r="C98" s="345"/>
      <c r="D98" s="398"/>
      <c r="E98" s="398"/>
      <c r="F98" s="398"/>
      <c r="G98" s="398"/>
      <c r="H98" s="388"/>
      <c r="I98" s="388"/>
      <c r="J98" s="409"/>
      <c r="K98" s="410" t="s">
        <v>231</v>
      </c>
      <c r="L98" s="411">
        <v>19.53</v>
      </c>
      <c r="M98" s="412" t="s">
        <v>232</v>
      </c>
      <c r="N98" s="375"/>
      <c r="O98" s="398"/>
      <c r="P98" s="398"/>
    </row>
    <row r="99" ht="31.5" spans="1:16">
      <c r="A99" s="351"/>
      <c r="B99" s="352"/>
      <c r="C99" s="352"/>
      <c r="D99" s="399"/>
      <c r="E99" s="399"/>
      <c r="F99" s="399"/>
      <c r="G99" s="399"/>
      <c r="H99" s="389"/>
      <c r="I99" s="389"/>
      <c r="J99" s="414"/>
      <c r="K99" s="410" t="s">
        <v>233</v>
      </c>
      <c r="L99" s="411">
        <v>25.28</v>
      </c>
      <c r="M99" s="412" t="s">
        <v>234</v>
      </c>
      <c r="N99" s="375"/>
      <c r="O99" s="399"/>
      <c r="P99" s="399"/>
    </row>
    <row r="100" ht="57" spans="1:16">
      <c r="A100" s="338">
        <v>8</v>
      </c>
      <c r="B100" s="340" t="s">
        <v>235</v>
      </c>
      <c r="C100" s="340" t="s">
        <v>236</v>
      </c>
      <c r="D100" s="387"/>
      <c r="E100" s="387">
        <v>29.6356601715087</v>
      </c>
      <c r="F100" s="387"/>
      <c r="G100" s="387"/>
      <c r="H100" s="354">
        <v>78.702</v>
      </c>
      <c r="I100" s="354">
        <v>6.45</v>
      </c>
      <c r="J100" s="376"/>
      <c r="K100" s="410" t="s">
        <v>237</v>
      </c>
      <c r="L100" s="411">
        <v>15.3462079300228</v>
      </c>
      <c r="M100" s="413" t="s">
        <v>238</v>
      </c>
      <c r="N100" s="373">
        <f>SUM(J100:J106)</f>
        <v>0</v>
      </c>
      <c r="O100" s="387"/>
      <c r="P100" s="387"/>
    </row>
    <row r="101" ht="28.5" spans="1:16">
      <c r="A101" s="343"/>
      <c r="B101" s="345"/>
      <c r="C101" s="345"/>
      <c r="D101" s="388"/>
      <c r="E101" s="388"/>
      <c r="F101" s="388"/>
      <c r="G101" s="388"/>
      <c r="H101" s="355"/>
      <c r="I101" s="355"/>
      <c r="J101" s="377"/>
      <c r="K101" s="410" t="s">
        <v>239</v>
      </c>
      <c r="L101" s="411">
        <v>3.07501650637231</v>
      </c>
      <c r="M101" s="413" t="s">
        <v>240</v>
      </c>
      <c r="N101" s="375"/>
      <c r="O101" s="388"/>
      <c r="P101" s="388"/>
    </row>
    <row r="102" ht="28.5" spans="1:16">
      <c r="A102" s="343"/>
      <c r="B102" s="345"/>
      <c r="C102" s="345"/>
      <c r="D102" s="388"/>
      <c r="E102" s="388"/>
      <c r="F102" s="388"/>
      <c r="G102" s="388"/>
      <c r="H102" s="355"/>
      <c r="I102" s="355"/>
      <c r="J102" s="377"/>
      <c r="K102" s="410" t="s">
        <v>241</v>
      </c>
      <c r="L102" s="411">
        <v>3.22190170448217</v>
      </c>
      <c r="M102" s="413" t="s">
        <v>242</v>
      </c>
      <c r="N102" s="375"/>
      <c r="O102" s="388"/>
      <c r="P102" s="388"/>
    </row>
    <row r="103" ht="28.5" spans="1:16">
      <c r="A103" s="343"/>
      <c r="B103" s="352"/>
      <c r="C103" s="345"/>
      <c r="D103" s="389"/>
      <c r="E103" s="389"/>
      <c r="F103" s="389"/>
      <c r="G103" s="389"/>
      <c r="H103" s="355"/>
      <c r="I103" s="355"/>
      <c r="J103" s="377"/>
      <c r="K103" s="410" t="s">
        <v>243</v>
      </c>
      <c r="L103" s="411">
        <v>1.5425340306314</v>
      </c>
      <c r="M103" s="413" t="s">
        <v>244</v>
      </c>
      <c r="N103" s="375"/>
      <c r="O103" s="389"/>
      <c r="P103" s="389"/>
    </row>
    <row r="104" spans="1:16">
      <c r="A104" s="343"/>
      <c r="B104" s="340" t="s">
        <v>245</v>
      </c>
      <c r="C104" s="345"/>
      <c r="D104" s="387"/>
      <c r="E104" s="387">
        <v>40.0256881713867</v>
      </c>
      <c r="F104" s="387"/>
      <c r="G104" s="387"/>
      <c r="H104" s="366">
        <v>52.678</v>
      </c>
      <c r="I104" s="366">
        <v>5.42</v>
      </c>
      <c r="J104" s="382"/>
      <c r="K104" s="410" t="s">
        <v>246</v>
      </c>
      <c r="L104" s="411">
        <v>17.449288123525</v>
      </c>
      <c r="M104" s="413" t="s">
        <v>247</v>
      </c>
      <c r="N104" s="375"/>
      <c r="O104" s="387"/>
      <c r="P104" s="387"/>
    </row>
    <row r="105" ht="28.5" spans="1:16">
      <c r="A105" s="343"/>
      <c r="B105" s="345"/>
      <c r="C105" s="345"/>
      <c r="D105" s="388"/>
      <c r="E105" s="388"/>
      <c r="F105" s="388"/>
      <c r="G105" s="388"/>
      <c r="H105" s="366"/>
      <c r="I105" s="366"/>
      <c r="J105" s="382"/>
      <c r="K105" s="410" t="s">
        <v>248</v>
      </c>
      <c r="L105" s="411">
        <v>15.9124648512132</v>
      </c>
      <c r="M105" s="413" t="s">
        <v>249</v>
      </c>
      <c r="N105" s="375"/>
      <c r="O105" s="388"/>
      <c r="P105" s="388"/>
    </row>
    <row r="106" spans="1:16">
      <c r="A106" s="351"/>
      <c r="B106" s="352"/>
      <c r="C106" s="352"/>
      <c r="D106" s="389"/>
      <c r="E106" s="389"/>
      <c r="F106" s="389"/>
      <c r="G106" s="389"/>
      <c r="H106" s="366"/>
      <c r="I106" s="366"/>
      <c r="J106" s="382"/>
      <c r="K106" s="410" t="s">
        <v>250</v>
      </c>
      <c r="L106" s="411">
        <v>1.24393519664857</v>
      </c>
      <c r="M106" s="413" t="s">
        <v>251</v>
      </c>
      <c r="N106" s="375"/>
      <c r="O106" s="389"/>
      <c r="P106" s="389"/>
    </row>
    <row r="107" ht="47.25" spans="1:16">
      <c r="A107" s="338">
        <v>9</v>
      </c>
      <c r="B107" s="340" t="s">
        <v>252</v>
      </c>
      <c r="C107" s="340" t="s">
        <v>253</v>
      </c>
      <c r="D107" s="387"/>
      <c r="E107" s="387">
        <v>20.7567420005798</v>
      </c>
      <c r="F107" s="387"/>
      <c r="G107" s="387"/>
      <c r="H107" s="387">
        <v>34.92</v>
      </c>
      <c r="I107" s="387">
        <v>10.07</v>
      </c>
      <c r="J107" s="406"/>
      <c r="K107" s="410" t="s">
        <v>254</v>
      </c>
      <c r="L107" s="411">
        <v>5.23</v>
      </c>
      <c r="M107" s="412" t="s">
        <v>255</v>
      </c>
      <c r="N107" s="373">
        <f>SUM(J107:J119)</f>
        <v>0</v>
      </c>
      <c r="O107" s="387"/>
      <c r="P107" s="387"/>
    </row>
    <row r="108" spans="1:16">
      <c r="A108" s="343"/>
      <c r="B108" s="352"/>
      <c r="C108" s="345"/>
      <c r="D108" s="389"/>
      <c r="E108" s="389"/>
      <c r="F108" s="389"/>
      <c r="G108" s="389"/>
      <c r="H108" s="389"/>
      <c r="I108" s="389"/>
      <c r="J108" s="414"/>
      <c r="K108" s="410" t="s">
        <v>256</v>
      </c>
      <c r="L108" s="411">
        <f>J107-L107</f>
        <v>-5.23</v>
      </c>
      <c r="M108" s="412" t="s">
        <v>257</v>
      </c>
      <c r="N108" s="375"/>
      <c r="O108" s="389"/>
      <c r="P108" s="389"/>
    </row>
    <row r="109" ht="31.5" spans="1:16">
      <c r="A109" s="343"/>
      <c r="B109" s="340" t="s">
        <v>258</v>
      </c>
      <c r="C109" s="345"/>
      <c r="D109" s="387"/>
      <c r="E109" s="387">
        <v>0</v>
      </c>
      <c r="F109" s="387"/>
      <c r="G109" s="387"/>
      <c r="H109" s="387" t="s">
        <v>259</v>
      </c>
      <c r="I109" s="387">
        <v>1.46</v>
      </c>
      <c r="J109" s="406"/>
      <c r="K109" s="410" t="s">
        <v>260</v>
      </c>
      <c r="L109" s="411">
        <v>0</v>
      </c>
      <c r="M109" s="412" t="s">
        <v>261</v>
      </c>
      <c r="N109" s="375"/>
      <c r="O109" s="387"/>
      <c r="P109" s="387"/>
    </row>
    <row r="110" ht="31.5" spans="1:16">
      <c r="A110" s="343"/>
      <c r="B110" s="345"/>
      <c r="C110" s="345"/>
      <c r="D110" s="388"/>
      <c r="E110" s="388"/>
      <c r="F110" s="388"/>
      <c r="G110" s="388"/>
      <c r="H110" s="388"/>
      <c r="I110" s="388"/>
      <c r="J110" s="409"/>
      <c r="K110" s="410" t="s">
        <v>262</v>
      </c>
      <c r="L110" s="411">
        <v>0</v>
      </c>
      <c r="M110" s="412" t="s">
        <v>263</v>
      </c>
      <c r="N110" s="375"/>
      <c r="O110" s="388"/>
      <c r="P110" s="388"/>
    </row>
    <row r="111" spans="1:18">
      <c r="A111" s="343"/>
      <c r="B111" s="345"/>
      <c r="C111" s="345"/>
      <c r="D111" s="388"/>
      <c r="E111" s="388"/>
      <c r="F111" s="388"/>
      <c r="G111" s="388"/>
      <c r="H111" s="388"/>
      <c r="I111" s="388"/>
      <c r="J111" s="409"/>
      <c r="K111" s="410" t="s">
        <v>264</v>
      </c>
      <c r="L111" s="411">
        <v>0</v>
      </c>
      <c r="M111" s="412" t="s">
        <v>265</v>
      </c>
      <c r="N111" s="375"/>
      <c r="O111" s="388"/>
      <c r="P111" s="388"/>
      <c r="Q111" s="328"/>
      <c r="R111" s="328"/>
    </row>
    <row r="112" ht="31.5" spans="1:18">
      <c r="A112" s="343"/>
      <c r="B112" s="352"/>
      <c r="C112" s="345"/>
      <c r="D112" s="389"/>
      <c r="E112" s="389"/>
      <c r="F112" s="389"/>
      <c r="G112" s="389"/>
      <c r="H112" s="389"/>
      <c r="I112" s="389"/>
      <c r="J112" s="414"/>
      <c r="K112" s="410" t="s">
        <v>266</v>
      </c>
      <c r="L112" s="411">
        <v>0</v>
      </c>
      <c r="M112" s="412" t="s">
        <v>267</v>
      </c>
      <c r="N112" s="375"/>
      <c r="O112" s="389"/>
      <c r="P112" s="389"/>
      <c r="Q112" s="328"/>
      <c r="R112" s="328"/>
    </row>
    <row r="113" ht="45.75" spans="1:18">
      <c r="A113" s="343"/>
      <c r="B113" s="400" t="s">
        <v>268</v>
      </c>
      <c r="C113" s="345"/>
      <c r="D113" s="401"/>
      <c r="E113" s="401">
        <v>69.4902305603027</v>
      </c>
      <c r="F113" s="401"/>
      <c r="G113" s="401"/>
      <c r="H113" s="401">
        <v>34.18</v>
      </c>
      <c r="I113" s="401">
        <v>9.67</v>
      </c>
      <c r="J113" s="419"/>
      <c r="K113" s="357" t="s">
        <v>269</v>
      </c>
      <c r="L113" s="411" t="s">
        <v>270</v>
      </c>
      <c r="M113" s="420" t="s">
        <v>271</v>
      </c>
      <c r="N113" s="375"/>
      <c r="O113" s="401"/>
      <c r="P113" s="401"/>
      <c r="Q113" s="328"/>
      <c r="R113" s="328"/>
    </row>
    <row r="114" ht="31.5" spans="1:18">
      <c r="A114" s="343"/>
      <c r="B114" s="340" t="s">
        <v>272</v>
      </c>
      <c r="C114" s="345"/>
      <c r="D114" s="387"/>
      <c r="E114" s="387">
        <v>9.46650028228759</v>
      </c>
      <c r="F114" s="387"/>
      <c r="G114" s="387"/>
      <c r="H114" s="387">
        <v>125.75</v>
      </c>
      <c r="I114" s="387">
        <v>4.37</v>
      </c>
      <c r="J114" s="406"/>
      <c r="K114" s="410" t="s">
        <v>273</v>
      </c>
      <c r="L114" s="411">
        <v>0.85</v>
      </c>
      <c r="M114" s="412" t="s">
        <v>274</v>
      </c>
      <c r="N114" s="375"/>
      <c r="O114" s="387"/>
      <c r="P114" s="387"/>
      <c r="Q114" s="328"/>
      <c r="R114" s="328"/>
    </row>
    <row r="115" ht="31.5" spans="1:16">
      <c r="A115" s="343"/>
      <c r="B115" s="345"/>
      <c r="C115" s="345"/>
      <c r="D115" s="388"/>
      <c r="E115" s="388"/>
      <c r="F115" s="388"/>
      <c r="G115" s="388"/>
      <c r="H115" s="388"/>
      <c r="I115" s="388"/>
      <c r="J115" s="409"/>
      <c r="K115" s="410" t="s">
        <v>275</v>
      </c>
      <c r="L115" s="411">
        <v>0.82</v>
      </c>
      <c r="M115" s="412" t="s">
        <v>276</v>
      </c>
      <c r="N115" s="375"/>
      <c r="O115" s="388"/>
      <c r="P115" s="388"/>
    </row>
    <row r="116" ht="31.5" spans="1:16">
      <c r="A116" s="343"/>
      <c r="B116" s="345"/>
      <c r="C116" s="345"/>
      <c r="D116" s="388"/>
      <c r="E116" s="388"/>
      <c r="F116" s="388"/>
      <c r="G116" s="388"/>
      <c r="H116" s="388"/>
      <c r="I116" s="388"/>
      <c r="J116" s="409"/>
      <c r="K116" s="410" t="s">
        <v>277</v>
      </c>
      <c r="L116" s="411">
        <v>0.87</v>
      </c>
      <c r="M116" s="412" t="s">
        <v>278</v>
      </c>
      <c r="N116" s="375"/>
      <c r="O116" s="388"/>
      <c r="P116" s="388"/>
    </row>
    <row r="117" ht="31.5" spans="1:16">
      <c r="A117" s="343"/>
      <c r="B117" s="345"/>
      <c r="C117" s="345"/>
      <c r="D117" s="388"/>
      <c r="E117" s="388"/>
      <c r="F117" s="388"/>
      <c r="G117" s="388"/>
      <c r="H117" s="388"/>
      <c r="I117" s="388"/>
      <c r="J117" s="409"/>
      <c r="K117" s="410" t="s">
        <v>279</v>
      </c>
      <c r="L117" s="411">
        <v>0.86</v>
      </c>
      <c r="M117" s="412" t="s">
        <v>280</v>
      </c>
      <c r="N117" s="375"/>
      <c r="O117" s="388"/>
      <c r="P117" s="388"/>
    </row>
    <row r="118" ht="31.5" spans="1:16">
      <c r="A118" s="343"/>
      <c r="B118" s="345"/>
      <c r="C118" s="345"/>
      <c r="D118" s="388"/>
      <c r="E118" s="388"/>
      <c r="F118" s="388"/>
      <c r="G118" s="388"/>
      <c r="H118" s="388"/>
      <c r="I118" s="388"/>
      <c r="J118" s="409"/>
      <c r="K118" s="410" t="s">
        <v>281</v>
      </c>
      <c r="L118" s="411">
        <v>0.88</v>
      </c>
      <c r="M118" s="412" t="s">
        <v>282</v>
      </c>
      <c r="N118" s="375"/>
      <c r="O118" s="388"/>
      <c r="P118" s="388"/>
    </row>
    <row r="119" spans="1:16">
      <c r="A119" s="351"/>
      <c r="B119" s="352"/>
      <c r="C119" s="352"/>
      <c r="D119" s="389"/>
      <c r="E119" s="389"/>
      <c r="F119" s="389"/>
      <c r="G119" s="389"/>
      <c r="H119" s="389"/>
      <c r="I119" s="389"/>
      <c r="J119" s="414"/>
      <c r="K119" s="410" t="s">
        <v>283</v>
      </c>
      <c r="L119" s="411">
        <v>0.82</v>
      </c>
      <c r="M119" s="412" t="s">
        <v>284</v>
      </c>
      <c r="N119" s="375"/>
      <c r="O119" s="389"/>
      <c r="P119" s="389"/>
    </row>
    <row r="120" ht="63" spans="1:16">
      <c r="A120" s="338">
        <v>6</v>
      </c>
      <c r="B120" s="340" t="s">
        <v>285</v>
      </c>
      <c r="C120" s="340" t="s">
        <v>286</v>
      </c>
      <c r="D120" s="387"/>
      <c r="E120" s="387">
        <v>29.4710597991943</v>
      </c>
      <c r="F120" s="387"/>
      <c r="G120" s="387"/>
      <c r="H120" s="387">
        <v>73.71</v>
      </c>
      <c r="I120" s="387">
        <v>14.61</v>
      </c>
      <c r="J120" s="406"/>
      <c r="K120" s="410" t="s">
        <v>287</v>
      </c>
      <c r="L120" s="411">
        <v>0.24</v>
      </c>
      <c r="M120" s="412" t="s">
        <v>288</v>
      </c>
      <c r="N120" s="373">
        <f>SUM(J120:J129)</f>
        <v>0</v>
      </c>
      <c r="O120" s="387"/>
      <c r="P120" s="387"/>
    </row>
    <row r="121" ht="31.5" spans="1:16">
      <c r="A121" s="343"/>
      <c r="B121" s="345"/>
      <c r="C121" s="345"/>
      <c r="D121" s="388"/>
      <c r="E121" s="388"/>
      <c r="F121" s="388"/>
      <c r="G121" s="388"/>
      <c r="H121" s="388"/>
      <c r="I121" s="388"/>
      <c r="J121" s="409"/>
      <c r="K121" s="410" t="s">
        <v>289</v>
      </c>
      <c r="L121" s="411">
        <v>0.62</v>
      </c>
      <c r="M121" s="412" t="s">
        <v>290</v>
      </c>
      <c r="N121" s="375"/>
      <c r="O121" s="388"/>
      <c r="P121" s="388"/>
    </row>
    <row r="122" ht="31.5" spans="1:16">
      <c r="A122" s="343"/>
      <c r="B122" s="345"/>
      <c r="C122" s="345"/>
      <c r="D122" s="388"/>
      <c r="E122" s="388"/>
      <c r="F122" s="388"/>
      <c r="G122" s="388"/>
      <c r="H122" s="388"/>
      <c r="I122" s="388"/>
      <c r="J122" s="409"/>
      <c r="K122" s="410" t="s">
        <v>291</v>
      </c>
      <c r="L122" s="411">
        <v>3</v>
      </c>
      <c r="M122" s="412" t="s">
        <v>292</v>
      </c>
      <c r="N122" s="375"/>
      <c r="O122" s="388"/>
      <c r="P122" s="388"/>
    </row>
    <row r="123" spans="1:16">
      <c r="A123" s="343"/>
      <c r="B123" s="352"/>
      <c r="C123" s="345"/>
      <c r="D123" s="389"/>
      <c r="E123" s="389"/>
      <c r="F123" s="389"/>
      <c r="G123" s="389"/>
      <c r="H123" s="389"/>
      <c r="I123" s="389"/>
      <c r="J123" s="414"/>
      <c r="K123" s="410" t="s">
        <v>293</v>
      </c>
      <c r="L123" s="411">
        <v>11</v>
      </c>
      <c r="M123" s="412" t="s">
        <v>294</v>
      </c>
      <c r="N123" s="375"/>
      <c r="O123" s="389"/>
      <c r="P123" s="389"/>
    </row>
    <row r="124" ht="31.5" spans="1:16">
      <c r="A124" s="343"/>
      <c r="B124" s="402" t="s">
        <v>295</v>
      </c>
      <c r="C124" s="345"/>
      <c r="D124" s="387"/>
      <c r="E124" s="387">
        <v>21.9694013595581</v>
      </c>
      <c r="F124" s="387"/>
      <c r="G124" s="387"/>
      <c r="H124" s="387">
        <v>83.76</v>
      </c>
      <c r="I124" s="387">
        <v>2.89</v>
      </c>
      <c r="J124" s="406"/>
      <c r="K124" s="410" t="s">
        <v>296</v>
      </c>
      <c r="L124" s="411">
        <v>1.68</v>
      </c>
      <c r="M124" s="412" t="s">
        <v>297</v>
      </c>
      <c r="N124" s="375"/>
      <c r="O124" s="387"/>
      <c r="P124" s="387"/>
    </row>
    <row r="125" spans="1:16">
      <c r="A125" s="343"/>
      <c r="B125" s="403"/>
      <c r="C125" s="345"/>
      <c r="D125" s="388"/>
      <c r="E125" s="388"/>
      <c r="F125" s="388"/>
      <c r="G125" s="388"/>
      <c r="H125" s="388"/>
      <c r="I125" s="388"/>
      <c r="J125" s="409"/>
      <c r="K125" s="410" t="s">
        <v>298</v>
      </c>
      <c r="L125" s="411">
        <v>7.58</v>
      </c>
      <c r="M125" s="412" t="s">
        <v>299</v>
      </c>
      <c r="N125" s="375"/>
      <c r="O125" s="388"/>
      <c r="P125" s="388"/>
    </row>
    <row r="126" ht="31.5" spans="1:16">
      <c r="A126" s="343"/>
      <c r="B126" s="403"/>
      <c r="C126" s="345"/>
      <c r="D126" s="388"/>
      <c r="E126" s="388"/>
      <c r="F126" s="388"/>
      <c r="G126" s="388"/>
      <c r="H126" s="388"/>
      <c r="I126" s="388"/>
      <c r="J126" s="409"/>
      <c r="K126" s="410" t="s">
        <v>165</v>
      </c>
      <c r="L126" s="411">
        <v>6.1</v>
      </c>
      <c r="M126" s="412" t="s">
        <v>300</v>
      </c>
      <c r="N126" s="375"/>
      <c r="O126" s="388"/>
      <c r="P126" s="388"/>
    </row>
    <row r="127" ht="47.25" spans="1:16">
      <c r="A127" s="343"/>
      <c r="B127" s="403"/>
      <c r="C127" s="345"/>
      <c r="D127" s="388"/>
      <c r="E127" s="388"/>
      <c r="F127" s="388"/>
      <c r="G127" s="388"/>
      <c r="H127" s="388"/>
      <c r="I127" s="388"/>
      <c r="J127" s="409"/>
      <c r="K127" s="421" t="s">
        <v>301</v>
      </c>
      <c r="L127" s="411">
        <v>3.32</v>
      </c>
      <c r="M127" s="412" t="s">
        <v>302</v>
      </c>
      <c r="N127" s="375"/>
      <c r="O127" s="388"/>
      <c r="P127" s="388"/>
    </row>
    <row r="128" ht="47.25" spans="1:16">
      <c r="A128" s="343"/>
      <c r="B128" s="404"/>
      <c r="C128" s="345"/>
      <c r="D128" s="389"/>
      <c r="E128" s="389"/>
      <c r="F128" s="389"/>
      <c r="G128" s="389"/>
      <c r="H128" s="389"/>
      <c r="I128" s="389"/>
      <c r="J128" s="414"/>
      <c r="K128" s="410" t="s">
        <v>303</v>
      </c>
      <c r="L128" s="411">
        <v>0.4</v>
      </c>
      <c r="M128" s="412" t="s">
        <v>304</v>
      </c>
      <c r="N128" s="375"/>
      <c r="O128" s="389"/>
      <c r="P128" s="389"/>
    </row>
    <row r="129" ht="31.5" spans="1:16">
      <c r="A129" s="351"/>
      <c r="B129" s="400" t="s">
        <v>305</v>
      </c>
      <c r="C129" s="352"/>
      <c r="D129" s="401"/>
      <c r="E129" s="401">
        <v>0</v>
      </c>
      <c r="F129" s="401"/>
      <c r="G129" s="401"/>
      <c r="H129" s="401">
        <v>35.72</v>
      </c>
      <c r="I129" s="401">
        <v>0</v>
      </c>
      <c r="J129" s="419"/>
      <c r="K129" s="410" t="s">
        <v>306</v>
      </c>
      <c r="L129" s="411">
        <v>0</v>
      </c>
      <c r="M129" s="412" t="s">
        <v>307</v>
      </c>
      <c r="N129" s="375"/>
      <c r="O129" s="401"/>
      <c r="P129" s="401"/>
    </row>
    <row r="130" ht="94.5" spans="1:16">
      <c r="A130" s="338">
        <v>11</v>
      </c>
      <c r="B130" s="340" t="s">
        <v>308</v>
      </c>
      <c r="C130" s="402" t="s">
        <v>309</v>
      </c>
      <c r="D130" s="387"/>
      <c r="E130" s="387">
        <v>40.6689987182617</v>
      </c>
      <c r="F130" s="387"/>
      <c r="G130" s="387"/>
      <c r="H130" s="411">
        <v>117.96</v>
      </c>
      <c r="I130" s="411">
        <v>0.63</v>
      </c>
      <c r="J130" s="425"/>
      <c r="K130" s="410" t="s">
        <v>310</v>
      </c>
      <c r="L130" s="426">
        <v>5.16</v>
      </c>
      <c r="M130" s="412" t="s">
        <v>311</v>
      </c>
      <c r="N130" s="373">
        <f>SUM(J130:J144)</f>
        <v>0</v>
      </c>
      <c r="O130" s="387"/>
      <c r="P130" s="387"/>
    </row>
    <row r="131" ht="47.25" spans="1:16">
      <c r="A131" s="343"/>
      <c r="B131" s="345"/>
      <c r="C131" s="403"/>
      <c r="D131" s="388"/>
      <c r="E131" s="388"/>
      <c r="F131" s="388"/>
      <c r="G131" s="388"/>
      <c r="H131" s="411"/>
      <c r="I131" s="411"/>
      <c r="J131" s="425"/>
      <c r="K131" s="410" t="s">
        <v>312</v>
      </c>
      <c r="L131" s="426">
        <v>1.26</v>
      </c>
      <c r="M131" s="412" t="s">
        <v>313</v>
      </c>
      <c r="N131" s="375"/>
      <c r="O131" s="388"/>
      <c r="P131" s="388"/>
    </row>
    <row r="132" ht="31.5" spans="1:16">
      <c r="A132" s="343"/>
      <c r="B132" s="345"/>
      <c r="C132" s="403"/>
      <c r="D132" s="388"/>
      <c r="E132" s="388"/>
      <c r="F132" s="388"/>
      <c r="G132" s="388"/>
      <c r="H132" s="411"/>
      <c r="I132" s="411"/>
      <c r="J132" s="425"/>
      <c r="K132" s="410" t="s">
        <v>314</v>
      </c>
      <c r="L132" s="426">
        <v>4.32</v>
      </c>
      <c r="M132" s="412" t="s">
        <v>315</v>
      </c>
      <c r="N132" s="375"/>
      <c r="O132" s="388"/>
      <c r="P132" s="388"/>
    </row>
    <row r="133" ht="31.5" spans="1:16">
      <c r="A133" s="343"/>
      <c r="B133" s="345"/>
      <c r="C133" s="403"/>
      <c r="D133" s="388"/>
      <c r="E133" s="388"/>
      <c r="F133" s="388"/>
      <c r="G133" s="388"/>
      <c r="H133" s="411"/>
      <c r="I133" s="411"/>
      <c r="J133" s="425"/>
      <c r="K133" s="410" t="s">
        <v>316</v>
      </c>
      <c r="L133" s="426">
        <v>2.13</v>
      </c>
      <c r="M133" s="412" t="s">
        <v>317</v>
      </c>
      <c r="N133" s="375"/>
      <c r="O133" s="388"/>
      <c r="P133" s="388"/>
    </row>
    <row r="134" ht="31.5" spans="1:16">
      <c r="A134" s="343"/>
      <c r="B134" s="345"/>
      <c r="C134" s="403"/>
      <c r="D134" s="388"/>
      <c r="E134" s="388"/>
      <c r="F134" s="388"/>
      <c r="G134" s="388"/>
      <c r="H134" s="411"/>
      <c r="I134" s="411"/>
      <c r="J134" s="425"/>
      <c r="K134" s="410" t="s">
        <v>318</v>
      </c>
      <c r="L134" s="426">
        <v>1.82</v>
      </c>
      <c r="M134" s="412" t="s">
        <v>319</v>
      </c>
      <c r="N134" s="375"/>
      <c r="O134" s="388"/>
      <c r="P134" s="388"/>
    </row>
    <row r="135" ht="31.5" spans="1:16">
      <c r="A135" s="343"/>
      <c r="B135" s="352"/>
      <c r="C135" s="403"/>
      <c r="D135" s="389"/>
      <c r="E135" s="389"/>
      <c r="F135" s="389"/>
      <c r="G135" s="389"/>
      <c r="H135" s="411"/>
      <c r="I135" s="411"/>
      <c r="J135" s="425"/>
      <c r="K135" s="410" t="s">
        <v>320</v>
      </c>
      <c r="L135" s="426">
        <v>2.83</v>
      </c>
      <c r="M135" s="412" t="s">
        <v>321</v>
      </c>
      <c r="N135" s="375"/>
      <c r="O135" s="389"/>
      <c r="P135" s="389"/>
    </row>
    <row r="136" ht="31.5" spans="1:16">
      <c r="A136" s="343"/>
      <c r="B136" s="340" t="s">
        <v>322</v>
      </c>
      <c r="C136" s="403"/>
      <c r="D136" s="387"/>
      <c r="E136" s="387">
        <v>51.3509006500244</v>
      </c>
      <c r="F136" s="387"/>
      <c r="G136" s="387"/>
      <c r="H136" s="411">
        <v>65.94</v>
      </c>
      <c r="I136" s="411">
        <v>0.42</v>
      </c>
      <c r="J136" s="425"/>
      <c r="K136" s="410" t="s">
        <v>323</v>
      </c>
      <c r="L136" s="426">
        <v>1.47</v>
      </c>
      <c r="M136" s="412" t="s">
        <v>324</v>
      </c>
      <c r="N136" s="375"/>
      <c r="O136" s="387"/>
      <c r="P136" s="387"/>
    </row>
    <row r="137" spans="1:16">
      <c r="A137" s="343"/>
      <c r="B137" s="345"/>
      <c r="C137" s="403"/>
      <c r="D137" s="388"/>
      <c r="E137" s="388"/>
      <c r="F137" s="388"/>
      <c r="G137" s="388"/>
      <c r="H137" s="411"/>
      <c r="I137" s="411"/>
      <c r="J137" s="425"/>
      <c r="K137" s="410" t="s">
        <v>325</v>
      </c>
      <c r="L137" s="426">
        <v>4.26</v>
      </c>
      <c r="M137" s="412" t="s">
        <v>326</v>
      </c>
      <c r="N137" s="375"/>
      <c r="O137" s="388"/>
      <c r="P137" s="388"/>
    </row>
    <row r="138" ht="31.5" spans="1:16">
      <c r="A138" s="343"/>
      <c r="B138" s="345"/>
      <c r="C138" s="403"/>
      <c r="D138" s="388"/>
      <c r="E138" s="388"/>
      <c r="F138" s="388"/>
      <c r="G138" s="388"/>
      <c r="H138" s="411"/>
      <c r="I138" s="411"/>
      <c r="J138" s="425"/>
      <c r="K138" s="410" t="s">
        <v>327</v>
      </c>
      <c r="L138" s="426">
        <v>3.35</v>
      </c>
      <c r="M138" s="412" t="s">
        <v>328</v>
      </c>
      <c r="N138" s="375"/>
      <c r="O138" s="388"/>
      <c r="P138" s="388"/>
    </row>
    <row r="139" ht="31.5" spans="1:16">
      <c r="A139" s="343"/>
      <c r="B139" s="345"/>
      <c r="C139" s="403"/>
      <c r="D139" s="388"/>
      <c r="E139" s="388"/>
      <c r="F139" s="388"/>
      <c r="G139" s="388"/>
      <c r="H139" s="411"/>
      <c r="I139" s="411"/>
      <c r="J139" s="425"/>
      <c r="K139" s="410" t="s">
        <v>329</v>
      </c>
      <c r="L139" s="426">
        <v>4.02</v>
      </c>
      <c r="M139" s="412" t="s">
        <v>330</v>
      </c>
      <c r="N139" s="375"/>
      <c r="O139" s="388"/>
      <c r="P139" s="388"/>
    </row>
    <row r="140" ht="31.5" spans="1:16">
      <c r="A140" s="343"/>
      <c r="B140" s="352"/>
      <c r="C140" s="403"/>
      <c r="D140" s="389"/>
      <c r="E140" s="389"/>
      <c r="F140" s="389"/>
      <c r="G140" s="389"/>
      <c r="H140" s="411"/>
      <c r="I140" s="411"/>
      <c r="J140" s="425"/>
      <c r="K140" s="410" t="s">
        <v>331</v>
      </c>
      <c r="L140" s="426">
        <v>2.27</v>
      </c>
      <c r="M140" s="412" t="s">
        <v>332</v>
      </c>
      <c r="N140" s="375"/>
      <c r="O140" s="389"/>
      <c r="P140" s="389"/>
    </row>
    <row r="141" ht="31.5" spans="1:16">
      <c r="A141" s="343"/>
      <c r="B141" s="340" t="s">
        <v>333</v>
      </c>
      <c r="C141" s="403"/>
      <c r="D141" s="387"/>
      <c r="E141" s="387">
        <v>64.7651176452636</v>
      </c>
      <c r="F141" s="387"/>
      <c r="G141" s="387"/>
      <c r="H141" s="411">
        <v>44.54</v>
      </c>
      <c r="I141" s="411">
        <v>0.4</v>
      </c>
      <c r="J141" s="425"/>
      <c r="K141" s="410" t="s">
        <v>334</v>
      </c>
      <c r="L141" s="426">
        <v>6.19</v>
      </c>
      <c r="M141" s="412" t="s">
        <v>335</v>
      </c>
      <c r="N141" s="375"/>
      <c r="O141" s="387"/>
      <c r="P141" s="387"/>
    </row>
    <row r="142" ht="31.5" spans="1:16">
      <c r="A142" s="343"/>
      <c r="B142" s="345"/>
      <c r="C142" s="403"/>
      <c r="D142" s="388"/>
      <c r="E142" s="388"/>
      <c r="F142" s="388"/>
      <c r="G142" s="388"/>
      <c r="H142" s="411"/>
      <c r="I142" s="411"/>
      <c r="J142" s="425"/>
      <c r="K142" s="410" t="s">
        <v>336</v>
      </c>
      <c r="L142" s="426">
        <v>5.31</v>
      </c>
      <c r="M142" s="412" t="s">
        <v>337</v>
      </c>
      <c r="N142" s="375"/>
      <c r="O142" s="388"/>
      <c r="P142" s="388"/>
    </row>
    <row r="143" ht="31.5" spans="1:16">
      <c r="A143" s="343"/>
      <c r="B143" s="345"/>
      <c r="C143" s="403"/>
      <c r="D143" s="388"/>
      <c r="E143" s="388"/>
      <c r="F143" s="388"/>
      <c r="G143" s="388"/>
      <c r="H143" s="411"/>
      <c r="I143" s="411"/>
      <c r="J143" s="425"/>
      <c r="K143" s="410" t="s">
        <v>338</v>
      </c>
      <c r="L143" s="426">
        <v>4.14</v>
      </c>
      <c r="M143" s="412" t="s">
        <v>339</v>
      </c>
      <c r="N143" s="375"/>
      <c r="O143" s="388"/>
      <c r="P143" s="388"/>
    </row>
    <row r="144" ht="31.5" spans="1:16">
      <c r="A144" s="351"/>
      <c r="B144" s="352"/>
      <c r="C144" s="404"/>
      <c r="D144" s="389"/>
      <c r="E144" s="389"/>
      <c r="F144" s="389"/>
      <c r="G144" s="389"/>
      <c r="H144" s="411"/>
      <c r="I144" s="411"/>
      <c r="J144" s="425"/>
      <c r="K144" s="410" t="s">
        <v>340</v>
      </c>
      <c r="L144" s="426">
        <v>6.65</v>
      </c>
      <c r="M144" s="412" t="s">
        <v>341</v>
      </c>
      <c r="N144" s="375"/>
      <c r="O144" s="389"/>
      <c r="P144" s="389"/>
    </row>
    <row r="145" ht="28.5" spans="1:16">
      <c r="A145" s="338">
        <v>12</v>
      </c>
      <c r="B145" s="422" t="s">
        <v>342</v>
      </c>
      <c r="C145" s="422" t="s">
        <v>343</v>
      </c>
      <c r="D145" s="387"/>
      <c r="E145" s="387">
        <v>0</v>
      </c>
      <c r="F145" s="387"/>
      <c r="G145" s="387"/>
      <c r="H145" s="387">
        <v>125.919</v>
      </c>
      <c r="I145" s="387">
        <v>29.459</v>
      </c>
      <c r="J145" s="406"/>
      <c r="K145" s="427" t="s">
        <v>344</v>
      </c>
      <c r="L145" s="411">
        <v>0</v>
      </c>
      <c r="M145" s="428" t="s">
        <v>345</v>
      </c>
      <c r="N145" s="429">
        <f>SUM(J145)</f>
        <v>0</v>
      </c>
      <c r="O145" s="387"/>
      <c r="P145" s="387"/>
    </row>
    <row r="146" ht="42.75" spans="1:16">
      <c r="A146" s="343"/>
      <c r="B146" s="423"/>
      <c r="C146" s="423"/>
      <c r="D146" s="388"/>
      <c r="E146" s="388"/>
      <c r="F146" s="388"/>
      <c r="G146" s="388"/>
      <c r="H146" s="388"/>
      <c r="I146" s="388"/>
      <c r="J146" s="409"/>
      <c r="K146" s="427" t="s">
        <v>346</v>
      </c>
      <c r="L146" s="411">
        <v>0</v>
      </c>
      <c r="M146" s="428" t="s">
        <v>347</v>
      </c>
      <c r="N146" s="375"/>
      <c r="O146" s="388"/>
      <c r="P146" s="388"/>
    </row>
    <row r="147" ht="28.5" spans="1:16">
      <c r="A147" s="343"/>
      <c r="B147" s="423"/>
      <c r="C147" s="423"/>
      <c r="D147" s="388"/>
      <c r="E147" s="388"/>
      <c r="F147" s="388"/>
      <c r="G147" s="388"/>
      <c r="H147" s="388"/>
      <c r="I147" s="388"/>
      <c r="J147" s="409"/>
      <c r="K147" s="427" t="s">
        <v>348</v>
      </c>
      <c r="L147" s="411">
        <v>0</v>
      </c>
      <c r="M147" s="428" t="s">
        <v>349</v>
      </c>
      <c r="N147" s="375"/>
      <c r="O147" s="388"/>
      <c r="P147" s="388"/>
    </row>
    <row r="148" ht="28.5" spans="1:16">
      <c r="A148" s="343"/>
      <c r="B148" s="423"/>
      <c r="C148" s="423"/>
      <c r="D148" s="388"/>
      <c r="E148" s="388"/>
      <c r="F148" s="388"/>
      <c r="G148" s="388"/>
      <c r="H148" s="388"/>
      <c r="I148" s="388"/>
      <c r="J148" s="409"/>
      <c r="K148" s="427" t="s">
        <v>350</v>
      </c>
      <c r="L148" s="411">
        <v>0</v>
      </c>
      <c r="M148" s="428" t="s">
        <v>351</v>
      </c>
      <c r="N148" s="375"/>
      <c r="O148" s="388"/>
      <c r="P148" s="388"/>
    </row>
    <row r="149" ht="28.5" spans="1:16">
      <c r="A149" s="343"/>
      <c r="B149" s="423"/>
      <c r="C149" s="423"/>
      <c r="D149" s="388"/>
      <c r="E149" s="388"/>
      <c r="F149" s="388"/>
      <c r="G149" s="388"/>
      <c r="H149" s="388"/>
      <c r="I149" s="388"/>
      <c r="J149" s="409"/>
      <c r="K149" s="427" t="s">
        <v>352</v>
      </c>
      <c r="L149" s="411">
        <v>0</v>
      </c>
      <c r="M149" s="428" t="s">
        <v>353</v>
      </c>
      <c r="N149" s="375"/>
      <c r="O149" s="388"/>
      <c r="P149" s="388"/>
    </row>
    <row r="150" spans="1:16">
      <c r="A150" s="351"/>
      <c r="B150" s="424"/>
      <c r="C150" s="424"/>
      <c r="D150" s="389"/>
      <c r="E150" s="389"/>
      <c r="F150" s="389"/>
      <c r="G150" s="389"/>
      <c r="H150" s="389"/>
      <c r="I150" s="389"/>
      <c r="J150" s="414"/>
      <c r="K150" s="427" t="s">
        <v>354</v>
      </c>
      <c r="L150" s="411">
        <v>0</v>
      </c>
      <c r="M150" s="428" t="s">
        <v>355</v>
      </c>
      <c r="N150" s="375"/>
      <c r="O150" s="389"/>
      <c r="P150" s="389"/>
    </row>
    <row r="151" ht="47.25" spans="1:16">
      <c r="A151" s="338">
        <v>9</v>
      </c>
      <c r="B151" s="402" t="s">
        <v>356</v>
      </c>
      <c r="C151" s="402" t="s">
        <v>357</v>
      </c>
      <c r="D151" s="387"/>
      <c r="E151" s="387">
        <v>14.2828140258789</v>
      </c>
      <c r="F151" s="387"/>
      <c r="G151" s="387"/>
      <c r="H151" s="387">
        <v>71.53</v>
      </c>
      <c r="I151" s="387">
        <v>1.92</v>
      </c>
      <c r="J151" s="406"/>
      <c r="K151" s="430" t="s">
        <v>358</v>
      </c>
      <c r="L151" s="411">
        <v>5</v>
      </c>
      <c r="M151" s="431" t="s">
        <v>359</v>
      </c>
      <c r="N151" s="432">
        <f>SUM(J151:J161)</f>
        <v>0</v>
      </c>
      <c r="O151" s="387"/>
      <c r="P151" s="387"/>
    </row>
    <row r="152" ht="31.5" spans="1:16">
      <c r="A152" s="343"/>
      <c r="B152" s="403"/>
      <c r="C152" s="403"/>
      <c r="D152" s="388"/>
      <c r="E152" s="388"/>
      <c r="F152" s="388"/>
      <c r="G152" s="388"/>
      <c r="H152" s="388"/>
      <c r="I152" s="388"/>
      <c r="J152" s="409"/>
      <c r="K152" s="430" t="s">
        <v>360</v>
      </c>
      <c r="L152" s="411">
        <v>4</v>
      </c>
      <c r="M152" s="431" t="s">
        <v>361</v>
      </c>
      <c r="N152" s="375"/>
      <c r="O152" s="388"/>
      <c r="P152" s="388"/>
    </row>
    <row r="153" spans="1:16">
      <c r="A153" s="343"/>
      <c r="B153" s="403"/>
      <c r="C153" s="403"/>
      <c r="D153" s="388"/>
      <c r="E153" s="388"/>
      <c r="F153" s="388"/>
      <c r="G153" s="388"/>
      <c r="H153" s="388"/>
      <c r="I153" s="388"/>
      <c r="J153" s="409"/>
      <c r="K153" s="430" t="s">
        <v>362</v>
      </c>
      <c r="L153" s="411">
        <v>1.3628140258789</v>
      </c>
      <c r="M153" s="431" t="s">
        <v>363</v>
      </c>
      <c r="N153" s="375"/>
      <c r="O153" s="388"/>
      <c r="P153" s="388"/>
    </row>
    <row r="154" spans="1:16">
      <c r="A154" s="343"/>
      <c r="B154" s="404"/>
      <c r="C154" s="403"/>
      <c r="D154" s="389"/>
      <c r="E154" s="389"/>
      <c r="F154" s="389"/>
      <c r="G154" s="389"/>
      <c r="H154" s="389"/>
      <c r="I154" s="389"/>
      <c r="J154" s="414"/>
      <c r="K154" s="430" t="s">
        <v>364</v>
      </c>
      <c r="L154" s="411">
        <v>2</v>
      </c>
      <c r="M154" s="431" t="s">
        <v>365</v>
      </c>
      <c r="N154" s="375"/>
      <c r="O154" s="389"/>
      <c r="P154" s="389"/>
    </row>
    <row r="155" ht="31.5" spans="1:16">
      <c r="A155" s="343"/>
      <c r="B155" s="402" t="s">
        <v>366</v>
      </c>
      <c r="C155" s="403"/>
      <c r="D155" s="397"/>
      <c r="E155" s="397">
        <v>4.85</v>
      </c>
      <c r="F155" s="397"/>
      <c r="G155" s="397"/>
      <c r="H155" s="387">
        <v>245.236</v>
      </c>
      <c r="I155" s="387">
        <v>6.88</v>
      </c>
      <c r="J155" s="406"/>
      <c r="K155" s="430" t="s">
        <v>367</v>
      </c>
      <c r="L155" s="411">
        <v>0</v>
      </c>
      <c r="M155" s="431" t="s">
        <v>368</v>
      </c>
      <c r="N155" s="375"/>
      <c r="O155" s="397"/>
      <c r="P155" s="397"/>
    </row>
    <row r="156" ht="31.5" spans="1:16">
      <c r="A156" s="343"/>
      <c r="B156" s="403"/>
      <c r="C156" s="403"/>
      <c r="D156" s="398"/>
      <c r="E156" s="398"/>
      <c r="F156" s="398"/>
      <c r="G156" s="398"/>
      <c r="H156" s="388"/>
      <c r="I156" s="388"/>
      <c r="J156" s="409"/>
      <c r="K156" s="430" t="s">
        <v>369</v>
      </c>
      <c r="L156" s="411">
        <v>0</v>
      </c>
      <c r="M156" s="431" t="s">
        <v>370</v>
      </c>
      <c r="N156" s="375"/>
      <c r="O156" s="398"/>
      <c r="P156" s="398"/>
    </row>
    <row r="157" ht="31.5" spans="1:16">
      <c r="A157" s="343"/>
      <c r="B157" s="403"/>
      <c r="C157" s="403"/>
      <c r="D157" s="398"/>
      <c r="E157" s="398"/>
      <c r="F157" s="398"/>
      <c r="G157" s="398"/>
      <c r="H157" s="388"/>
      <c r="I157" s="388"/>
      <c r="J157" s="409"/>
      <c r="K157" s="430" t="s">
        <v>371</v>
      </c>
      <c r="L157" s="411">
        <v>0</v>
      </c>
      <c r="M157" s="431" t="s">
        <v>372</v>
      </c>
      <c r="N157" s="375"/>
      <c r="O157" s="398"/>
      <c r="P157" s="398"/>
    </row>
    <row r="158" ht="31.5" spans="1:16">
      <c r="A158" s="343"/>
      <c r="B158" s="403"/>
      <c r="C158" s="403"/>
      <c r="D158" s="398"/>
      <c r="E158" s="398"/>
      <c r="F158" s="398"/>
      <c r="G158" s="398"/>
      <c r="H158" s="388"/>
      <c r="I158" s="388"/>
      <c r="J158" s="409"/>
      <c r="K158" s="430" t="s">
        <v>373</v>
      </c>
      <c r="L158" s="411">
        <v>0</v>
      </c>
      <c r="M158" s="431" t="s">
        <v>374</v>
      </c>
      <c r="N158" s="375"/>
      <c r="O158" s="398"/>
      <c r="P158" s="398"/>
    </row>
    <row r="159" ht="31.5" spans="1:16">
      <c r="A159" s="343"/>
      <c r="B159" s="403"/>
      <c r="C159" s="403"/>
      <c r="D159" s="398"/>
      <c r="E159" s="398"/>
      <c r="F159" s="398"/>
      <c r="G159" s="398"/>
      <c r="H159" s="388"/>
      <c r="I159" s="388"/>
      <c r="J159" s="409"/>
      <c r="K159" s="430" t="s">
        <v>375</v>
      </c>
      <c r="L159" s="411">
        <v>0</v>
      </c>
      <c r="M159" s="431" t="s">
        <v>376</v>
      </c>
      <c r="N159" s="375"/>
      <c r="O159" s="398"/>
      <c r="P159" s="398"/>
    </row>
    <row r="160" ht="31.5" spans="1:16">
      <c r="A160" s="343"/>
      <c r="B160" s="403"/>
      <c r="C160" s="403"/>
      <c r="D160" s="398"/>
      <c r="E160" s="398"/>
      <c r="F160" s="398"/>
      <c r="G160" s="398"/>
      <c r="H160" s="388"/>
      <c r="I160" s="388"/>
      <c r="J160" s="409"/>
      <c r="K160" s="430" t="s">
        <v>377</v>
      </c>
      <c r="L160" s="411">
        <v>0</v>
      </c>
      <c r="M160" s="431" t="s">
        <v>378</v>
      </c>
      <c r="N160" s="375"/>
      <c r="O160" s="398"/>
      <c r="P160" s="398"/>
    </row>
    <row r="161" ht="31.5" spans="1:16">
      <c r="A161" s="351"/>
      <c r="B161" s="404"/>
      <c r="C161" s="404"/>
      <c r="D161" s="399"/>
      <c r="E161" s="399"/>
      <c r="F161" s="399"/>
      <c r="G161" s="399"/>
      <c r="H161" s="389"/>
      <c r="I161" s="389"/>
      <c r="J161" s="414"/>
      <c r="K161" s="430" t="s">
        <v>379</v>
      </c>
      <c r="L161" s="411">
        <v>0</v>
      </c>
      <c r="M161" s="431" t="s">
        <v>380</v>
      </c>
      <c r="N161" s="375"/>
      <c r="O161" s="399"/>
      <c r="P161" s="399"/>
    </row>
    <row r="162" ht="42.75" spans="1:16">
      <c r="A162" s="338">
        <v>14</v>
      </c>
      <c r="B162" s="422" t="s">
        <v>381</v>
      </c>
      <c r="C162" s="422" t="s">
        <v>382</v>
      </c>
      <c r="D162" s="387"/>
      <c r="E162" s="387">
        <v>0</v>
      </c>
      <c r="F162" s="387"/>
      <c r="G162" s="387"/>
      <c r="H162" s="387">
        <v>200.05612</v>
      </c>
      <c r="I162" s="387">
        <v>17.02564</v>
      </c>
      <c r="J162" s="406"/>
      <c r="K162" s="427" t="s">
        <v>383</v>
      </c>
      <c r="L162" s="411">
        <v>0</v>
      </c>
      <c r="M162" s="413" t="s">
        <v>384</v>
      </c>
      <c r="N162" s="429">
        <f>SUM(J162)</f>
        <v>0</v>
      </c>
      <c r="O162" s="387"/>
      <c r="P162" s="387"/>
    </row>
    <row r="163" spans="1:16">
      <c r="A163" s="343"/>
      <c r="B163" s="423"/>
      <c r="C163" s="423"/>
      <c r="D163" s="388"/>
      <c r="E163" s="388"/>
      <c r="F163" s="388"/>
      <c r="G163" s="388"/>
      <c r="H163" s="388"/>
      <c r="I163" s="388"/>
      <c r="J163" s="409"/>
      <c r="K163" s="427" t="s">
        <v>385</v>
      </c>
      <c r="L163" s="411">
        <v>0</v>
      </c>
      <c r="M163" s="413" t="s">
        <v>386</v>
      </c>
      <c r="N163" s="375"/>
      <c r="O163" s="388"/>
      <c r="P163" s="388"/>
    </row>
    <row r="164" ht="42.75" spans="1:16">
      <c r="A164" s="343"/>
      <c r="B164" s="423"/>
      <c r="C164" s="423"/>
      <c r="D164" s="388"/>
      <c r="E164" s="388"/>
      <c r="F164" s="388"/>
      <c r="G164" s="388"/>
      <c r="H164" s="388"/>
      <c r="I164" s="388"/>
      <c r="J164" s="409"/>
      <c r="K164" s="427" t="s">
        <v>387</v>
      </c>
      <c r="L164" s="411">
        <v>0</v>
      </c>
      <c r="M164" s="433" t="s">
        <v>388</v>
      </c>
      <c r="N164" s="375"/>
      <c r="O164" s="388"/>
      <c r="P164" s="388"/>
    </row>
    <row r="165" spans="1:16">
      <c r="A165" s="343"/>
      <c r="B165" s="423"/>
      <c r="C165" s="423"/>
      <c r="D165" s="388"/>
      <c r="E165" s="388"/>
      <c r="F165" s="388"/>
      <c r="G165" s="388"/>
      <c r="H165" s="388"/>
      <c r="I165" s="388"/>
      <c r="J165" s="409"/>
      <c r="K165" s="427" t="s">
        <v>389</v>
      </c>
      <c r="L165" s="411">
        <v>0</v>
      </c>
      <c r="M165" s="413" t="s">
        <v>390</v>
      </c>
      <c r="N165" s="375"/>
      <c r="O165" s="388"/>
      <c r="P165" s="388"/>
    </row>
    <row r="166" ht="28.5" spans="1:16">
      <c r="A166" s="343"/>
      <c r="B166" s="423"/>
      <c r="C166" s="423"/>
      <c r="D166" s="388"/>
      <c r="E166" s="388"/>
      <c r="F166" s="388"/>
      <c r="G166" s="388"/>
      <c r="H166" s="388"/>
      <c r="I166" s="388"/>
      <c r="J166" s="409"/>
      <c r="K166" s="427" t="s">
        <v>391</v>
      </c>
      <c r="L166" s="411">
        <v>0</v>
      </c>
      <c r="M166" s="434" t="s">
        <v>392</v>
      </c>
      <c r="N166" s="375"/>
      <c r="O166" s="388"/>
      <c r="P166" s="388"/>
    </row>
    <row r="167" ht="28.5" spans="1:16">
      <c r="A167" s="343"/>
      <c r="B167" s="423"/>
      <c r="C167" s="423"/>
      <c r="D167" s="388"/>
      <c r="E167" s="388"/>
      <c r="F167" s="388"/>
      <c r="G167" s="388"/>
      <c r="H167" s="388"/>
      <c r="I167" s="388"/>
      <c r="J167" s="409"/>
      <c r="K167" s="427" t="s">
        <v>393</v>
      </c>
      <c r="L167" s="411">
        <v>0</v>
      </c>
      <c r="M167" s="433" t="s">
        <v>394</v>
      </c>
      <c r="N167" s="375"/>
      <c r="O167" s="388"/>
      <c r="P167" s="388"/>
    </row>
    <row r="168" ht="28.5" spans="1:16">
      <c r="A168" s="343"/>
      <c r="B168" s="423"/>
      <c r="C168" s="423"/>
      <c r="D168" s="388"/>
      <c r="E168" s="388"/>
      <c r="F168" s="388"/>
      <c r="G168" s="388"/>
      <c r="H168" s="388"/>
      <c r="I168" s="388"/>
      <c r="J168" s="409"/>
      <c r="K168" s="427" t="s">
        <v>395</v>
      </c>
      <c r="L168" s="411">
        <v>0</v>
      </c>
      <c r="M168" s="433" t="s">
        <v>396</v>
      </c>
      <c r="N168" s="375"/>
      <c r="O168" s="388"/>
      <c r="P168" s="388"/>
    </row>
    <row r="169" ht="28.5" spans="1:16">
      <c r="A169" s="343"/>
      <c r="B169" s="423"/>
      <c r="C169" s="423"/>
      <c r="D169" s="388"/>
      <c r="E169" s="388"/>
      <c r="F169" s="388"/>
      <c r="G169" s="388"/>
      <c r="H169" s="388"/>
      <c r="I169" s="388"/>
      <c r="J169" s="409"/>
      <c r="K169" s="421" t="s">
        <v>397</v>
      </c>
      <c r="L169" s="411">
        <v>0</v>
      </c>
      <c r="M169" s="413" t="s">
        <v>398</v>
      </c>
      <c r="N169" s="375"/>
      <c r="O169" s="388"/>
      <c r="P169" s="388"/>
    </row>
    <row r="170" ht="28.5" spans="1:16">
      <c r="A170" s="343"/>
      <c r="B170" s="423"/>
      <c r="C170" s="423"/>
      <c r="D170" s="388"/>
      <c r="E170" s="388"/>
      <c r="F170" s="388"/>
      <c r="G170" s="388"/>
      <c r="H170" s="388"/>
      <c r="I170" s="388"/>
      <c r="J170" s="409"/>
      <c r="K170" s="427" t="s">
        <v>399</v>
      </c>
      <c r="L170" s="411">
        <v>0</v>
      </c>
      <c r="M170" s="413" t="s">
        <v>400</v>
      </c>
      <c r="N170" s="375"/>
      <c r="O170" s="388"/>
      <c r="P170" s="388"/>
    </row>
    <row r="171" ht="28.5" spans="1:16">
      <c r="A171" s="343"/>
      <c r="B171" s="423"/>
      <c r="C171" s="423"/>
      <c r="D171" s="388"/>
      <c r="E171" s="388"/>
      <c r="F171" s="388"/>
      <c r="G171" s="388"/>
      <c r="H171" s="388"/>
      <c r="I171" s="388"/>
      <c r="J171" s="409"/>
      <c r="K171" s="427" t="s">
        <v>401</v>
      </c>
      <c r="L171" s="411">
        <v>0</v>
      </c>
      <c r="M171" s="428" t="s">
        <v>402</v>
      </c>
      <c r="N171" s="375"/>
      <c r="O171" s="388"/>
      <c r="P171" s="388"/>
    </row>
    <row r="172" spans="1:16">
      <c r="A172" s="343"/>
      <c r="B172" s="423"/>
      <c r="C172" s="423"/>
      <c r="D172" s="388"/>
      <c r="E172" s="388"/>
      <c r="F172" s="388"/>
      <c r="G172" s="388"/>
      <c r="H172" s="388"/>
      <c r="I172" s="388"/>
      <c r="J172" s="409"/>
      <c r="K172" s="427" t="s">
        <v>403</v>
      </c>
      <c r="L172" s="411">
        <v>0</v>
      </c>
      <c r="M172" s="434" t="s">
        <v>404</v>
      </c>
      <c r="N172" s="375"/>
      <c r="O172" s="388"/>
      <c r="P172" s="388"/>
    </row>
    <row r="173" spans="1:16">
      <c r="A173" s="343"/>
      <c r="B173" s="423"/>
      <c r="C173" s="423"/>
      <c r="D173" s="388"/>
      <c r="E173" s="388"/>
      <c r="F173" s="388"/>
      <c r="G173" s="388"/>
      <c r="H173" s="388"/>
      <c r="I173" s="388"/>
      <c r="J173" s="409"/>
      <c r="K173" s="427" t="s">
        <v>405</v>
      </c>
      <c r="L173" s="411">
        <v>0</v>
      </c>
      <c r="M173" s="434" t="s">
        <v>406</v>
      </c>
      <c r="N173" s="375"/>
      <c r="O173" s="388"/>
      <c r="P173" s="388"/>
    </row>
    <row r="174" ht="28.5" spans="1:16">
      <c r="A174" s="343"/>
      <c r="B174" s="423"/>
      <c r="C174" s="423"/>
      <c r="D174" s="388"/>
      <c r="E174" s="388"/>
      <c r="F174" s="388"/>
      <c r="G174" s="388"/>
      <c r="H174" s="388"/>
      <c r="I174" s="388"/>
      <c r="J174" s="409"/>
      <c r="K174" s="427" t="s">
        <v>407</v>
      </c>
      <c r="L174" s="411">
        <v>0</v>
      </c>
      <c r="M174" s="434" t="s">
        <v>408</v>
      </c>
      <c r="N174" s="375"/>
      <c r="O174" s="388"/>
      <c r="P174" s="388"/>
    </row>
    <row r="175" ht="42.75" spans="1:16">
      <c r="A175" s="343"/>
      <c r="B175" s="423"/>
      <c r="C175" s="423"/>
      <c r="D175" s="388"/>
      <c r="E175" s="388"/>
      <c r="F175" s="388"/>
      <c r="G175" s="388"/>
      <c r="H175" s="388"/>
      <c r="I175" s="388"/>
      <c r="J175" s="409"/>
      <c r="K175" s="427" t="s">
        <v>409</v>
      </c>
      <c r="L175" s="411">
        <v>0</v>
      </c>
      <c r="M175" s="428" t="s">
        <v>410</v>
      </c>
      <c r="N175" s="375"/>
      <c r="O175" s="388"/>
      <c r="P175" s="388"/>
    </row>
    <row r="176" ht="28.5" spans="1:16">
      <c r="A176" s="343"/>
      <c r="B176" s="423"/>
      <c r="C176" s="423"/>
      <c r="D176" s="388"/>
      <c r="E176" s="388"/>
      <c r="F176" s="388"/>
      <c r="G176" s="388"/>
      <c r="H176" s="388"/>
      <c r="I176" s="388"/>
      <c r="J176" s="409"/>
      <c r="K176" s="421" t="s">
        <v>411</v>
      </c>
      <c r="L176" s="411">
        <v>0</v>
      </c>
      <c r="M176" s="413" t="s">
        <v>412</v>
      </c>
      <c r="N176" s="375"/>
      <c r="O176" s="388"/>
      <c r="P176" s="388"/>
    </row>
    <row r="177" spans="1:16">
      <c r="A177" s="351"/>
      <c r="B177" s="424"/>
      <c r="C177" s="424"/>
      <c r="D177" s="389"/>
      <c r="E177" s="389"/>
      <c r="F177" s="389"/>
      <c r="G177" s="389"/>
      <c r="H177" s="389"/>
      <c r="I177" s="389"/>
      <c r="J177" s="414"/>
      <c r="K177" s="427" t="s">
        <v>413</v>
      </c>
      <c r="L177" s="411">
        <v>0</v>
      </c>
      <c r="M177" s="428" t="s">
        <v>414</v>
      </c>
      <c r="N177" s="375"/>
      <c r="O177" s="389"/>
      <c r="P177" s="389"/>
    </row>
    <row r="178" ht="31.5" spans="1:16">
      <c r="A178" s="338">
        <v>15</v>
      </c>
      <c r="B178" s="340" t="s">
        <v>415</v>
      </c>
      <c r="C178" s="340" t="s">
        <v>416</v>
      </c>
      <c r="D178" s="387"/>
      <c r="E178" s="387">
        <v>0</v>
      </c>
      <c r="F178" s="387"/>
      <c r="G178" s="387"/>
      <c r="H178" s="387">
        <v>210.64</v>
      </c>
      <c r="I178" s="387">
        <v>4.17</v>
      </c>
      <c r="J178" s="406"/>
      <c r="K178" s="410" t="s">
        <v>417</v>
      </c>
      <c r="L178" s="411">
        <v>0</v>
      </c>
      <c r="M178" s="435" t="s">
        <v>418</v>
      </c>
      <c r="N178" s="373">
        <f>SUM(J178:J198)</f>
        <v>0</v>
      </c>
      <c r="O178" s="387"/>
      <c r="P178" s="387"/>
    </row>
    <row r="179" ht="31.5" spans="1:16">
      <c r="A179" s="343"/>
      <c r="B179" s="345"/>
      <c r="C179" s="345"/>
      <c r="D179" s="388"/>
      <c r="E179" s="388"/>
      <c r="F179" s="388"/>
      <c r="G179" s="388"/>
      <c r="H179" s="388"/>
      <c r="I179" s="388"/>
      <c r="J179" s="409"/>
      <c r="K179" s="410" t="s">
        <v>419</v>
      </c>
      <c r="L179" s="411">
        <v>0</v>
      </c>
      <c r="M179" s="435" t="s">
        <v>420</v>
      </c>
      <c r="N179" s="375"/>
      <c r="O179" s="388"/>
      <c r="P179" s="388"/>
    </row>
    <row r="180" ht="31.5" spans="1:16">
      <c r="A180" s="343"/>
      <c r="B180" s="345"/>
      <c r="C180" s="345"/>
      <c r="D180" s="388"/>
      <c r="E180" s="388"/>
      <c r="F180" s="388"/>
      <c r="G180" s="388"/>
      <c r="H180" s="388"/>
      <c r="I180" s="388"/>
      <c r="J180" s="409"/>
      <c r="K180" s="410" t="s">
        <v>421</v>
      </c>
      <c r="L180" s="411">
        <v>0</v>
      </c>
      <c r="M180" s="435" t="s">
        <v>422</v>
      </c>
      <c r="N180" s="375"/>
      <c r="O180" s="388"/>
      <c r="P180" s="388"/>
    </row>
    <row r="181" ht="47.25" spans="1:16">
      <c r="A181" s="343"/>
      <c r="B181" s="345"/>
      <c r="C181" s="345"/>
      <c r="D181" s="388"/>
      <c r="E181" s="388"/>
      <c r="F181" s="388"/>
      <c r="G181" s="388"/>
      <c r="H181" s="388"/>
      <c r="I181" s="388"/>
      <c r="J181" s="409"/>
      <c r="K181" s="410" t="s">
        <v>423</v>
      </c>
      <c r="L181" s="411">
        <v>0</v>
      </c>
      <c r="M181" s="435" t="s">
        <v>424</v>
      </c>
      <c r="N181" s="375"/>
      <c r="O181" s="388"/>
      <c r="P181" s="388"/>
    </row>
    <row r="182" ht="31.5" spans="1:16">
      <c r="A182" s="343"/>
      <c r="B182" s="345"/>
      <c r="C182" s="345"/>
      <c r="D182" s="388"/>
      <c r="E182" s="388"/>
      <c r="F182" s="388"/>
      <c r="G182" s="388"/>
      <c r="H182" s="388"/>
      <c r="I182" s="388"/>
      <c r="J182" s="409"/>
      <c r="K182" s="410" t="s">
        <v>425</v>
      </c>
      <c r="L182" s="411">
        <v>0</v>
      </c>
      <c r="M182" s="412" t="s">
        <v>426</v>
      </c>
      <c r="N182" s="375"/>
      <c r="O182" s="388"/>
      <c r="P182" s="388"/>
    </row>
    <row r="183" spans="1:16">
      <c r="A183" s="343"/>
      <c r="B183" s="345"/>
      <c r="C183" s="345"/>
      <c r="D183" s="388"/>
      <c r="E183" s="388"/>
      <c r="F183" s="388"/>
      <c r="G183" s="388"/>
      <c r="H183" s="388"/>
      <c r="I183" s="388"/>
      <c r="J183" s="409"/>
      <c r="K183" s="410" t="s">
        <v>427</v>
      </c>
      <c r="L183" s="411">
        <v>0</v>
      </c>
      <c r="M183" s="435" t="s">
        <v>428</v>
      </c>
      <c r="N183" s="375"/>
      <c r="O183" s="388"/>
      <c r="P183" s="388"/>
    </row>
    <row r="184" ht="31.5" spans="1:16">
      <c r="A184" s="343"/>
      <c r="B184" s="345"/>
      <c r="C184" s="345"/>
      <c r="D184" s="388"/>
      <c r="E184" s="388"/>
      <c r="F184" s="388"/>
      <c r="G184" s="388"/>
      <c r="H184" s="388"/>
      <c r="I184" s="388"/>
      <c r="J184" s="409"/>
      <c r="K184" s="410" t="s">
        <v>429</v>
      </c>
      <c r="L184" s="411">
        <v>0</v>
      </c>
      <c r="M184" s="435" t="s">
        <v>430</v>
      </c>
      <c r="N184" s="375"/>
      <c r="O184" s="388"/>
      <c r="P184" s="388"/>
    </row>
    <row r="185" ht="31.5" spans="1:16">
      <c r="A185" s="343"/>
      <c r="B185" s="345"/>
      <c r="C185" s="345"/>
      <c r="D185" s="388"/>
      <c r="E185" s="388"/>
      <c r="F185" s="388"/>
      <c r="G185" s="388"/>
      <c r="H185" s="388"/>
      <c r="I185" s="388"/>
      <c r="J185" s="409"/>
      <c r="K185" s="410" t="s">
        <v>431</v>
      </c>
      <c r="L185" s="411">
        <v>0</v>
      </c>
      <c r="M185" s="412" t="s">
        <v>432</v>
      </c>
      <c r="N185" s="375"/>
      <c r="O185" s="388"/>
      <c r="P185" s="388"/>
    </row>
    <row r="186" spans="1:16">
      <c r="A186" s="343"/>
      <c r="B186" s="345"/>
      <c r="C186" s="345"/>
      <c r="D186" s="388"/>
      <c r="E186" s="388"/>
      <c r="F186" s="388"/>
      <c r="G186" s="388"/>
      <c r="H186" s="388"/>
      <c r="I186" s="388"/>
      <c r="J186" s="409"/>
      <c r="K186" s="410" t="s">
        <v>433</v>
      </c>
      <c r="L186" s="411">
        <v>0</v>
      </c>
      <c r="M186" s="435" t="s">
        <v>434</v>
      </c>
      <c r="N186" s="375"/>
      <c r="O186" s="388"/>
      <c r="P186" s="388"/>
    </row>
    <row r="187" ht="31.5" spans="1:16">
      <c r="A187" s="343"/>
      <c r="B187" s="345"/>
      <c r="C187" s="345"/>
      <c r="D187" s="388"/>
      <c r="E187" s="388"/>
      <c r="F187" s="388"/>
      <c r="G187" s="388"/>
      <c r="H187" s="388"/>
      <c r="I187" s="388"/>
      <c r="J187" s="409"/>
      <c r="K187" s="410" t="s">
        <v>435</v>
      </c>
      <c r="L187" s="411">
        <v>0</v>
      </c>
      <c r="M187" s="435" t="s">
        <v>436</v>
      </c>
      <c r="N187" s="375"/>
      <c r="O187" s="388"/>
      <c r="P187" s="388"/>
    </row>
    <row r="188" ht="47.25" spans="1:16">
      <c r="A188" s="343"/>
      <c r="B188" s="345"/>
      <c r="C188" s="345"/>
      <c r="D188" s="388"/>
      <c r="E188" s="388"/>
      <c r="F188" s="388"/>
      <c r="G188" s="388"/>
      <c r="H188" s="388"/>
      <c r="I188" s="388"/>
      <c r="J188" s="409"/>
      <c r="K188" s="410" t="s">
        <v>437</v>
      </c>
      <c r="L188" s="411">
        <v>0</v>
      </c>
      <c r="M188" s="435" t="s">
        <v>438</v>
      </c>
      <c r="N188" s="375"/>
      <c r="O188" s="388"/>
      <c r="P188" s="388"/>
    </row>
    <row r="189" spans="1:16">
      <c r="A189" s="343"/>
      <c r="B189" s="345"/>
      <c r="C189" s="345"/>
      <c r="D189" s="388"/>
      <c r="E189" s="388"/>
      <c r="F189" s="388"/>
      <c r="G189" s="388"/>
      <c r="H189" s="388"/>
      <c r="I189" s="388"/>
      <c r="J189" s="409"/>
      <c r="K189" s="410" t="s">
        <v>439</v>
      </c>
      <c r="L189" s="411">
        <v>0</v>
      </c>
      <c r="M189" s="435" t="s">
        <v>440</v>
      </c>
      <c r="N189" s="375"/>
      <c r="O189" s="388"/>
      <c r="P189" s="388"/>
    </row>
    <row r="190" ht="31.5" spans="1:16">
      <c r="A190" s="343"/>
      <c r="B190" s="345"/>
      <c r="C190" s="345"/>
      <c r="D190" s="388"/>
      <c r="E190" s="388"/>
      <c r="F190" s="388"/>
      <c r="G190" s="388"/>
      <c r="H190" s="388"/>
      <c r="I190" s="388"/>
      <c r="J190" s="409"/>
      <c r="K190" s="410" t="s">
        <v>441</v>
      </c>
      <c r="L190" s="411">
        <v>0</v>
      </c>
      <c r="M190" s="435" t="s">
        <v>442</v>
      </c>
      <c r="N190" s="375"/>
      <c r="O190" s="388"/>
      <c r="P190" s="388"/>
    </row>
    <row r="191" ht="31.5" spans="1:16">
      <c r="A191" s="343"/>
      <c r="B191" s="345"/>
      <c r="C191" s="345"/>
      <c r="D191" s="388"/>
      <c r="E191" s="388"/>
      <c r="F191" s="388"/>
      <c r="G191" s="388"/>
      <c r="H191" s="388"/>
      <c r="I191" s="388"/>
      <c r="J191" s="409"/>
      <c r="K191" s="410" t="s">
        <v>443</v>
      </c>
      <c r="L191" s="411">
        <v>0</v>
      </c>
      <c r="M191" s="412" t="s">
        <v>444</v>
      </c>
      <c r="N191" s="375"/>
      <c r="O191" s="388"/>
      <c r="P191" s="388"/>
    </row>
    <row r="192" ht="31.5" spans="1:16">
      <c r="A192" s="343"/>
      <c r="B192" s="352"/>
      <c r="C192" s="345"/>
      <c r="D192" s="389"/>
      <c r="E192" s="389"/>
      <c r="F192" s="389"/>
      <c r="G192" s="389"/>
      <c r="H192" s="389"/>
      <c r="I192" s="389"/>
      <c r="J192" s="414"/>
      <c r="K192" s="410" t="s">
        <v>445</v>
      </c>
      <c r="L192" s="411">
        <v>0</v>
      </c>
      <c r="M192" s="435" t="s">
        <v>446</v>
      </c>
      <c r="N192" s="375"/>
      <c r="O192" s="389"/>
      <c r="P192" s="389"/>
    </row>
    <row r="193" ht="31.5" spans="1:16">
      <c r="A193" s="343"/>
      <c r="B193" s="340" t="s">
        <v>447</v>
      </c>
      <c r="C193" s="345"/>
      <c r="D193" s="387"/>
      <c r="E193" s="387">
        <v>0</v>
      </c>
      <c r="F193" s="387"/>
      <c r="G193" s="387"/>
      <c r="H193" s="387">
        <v>0</v>
      </c>
      <c r="I193" s="387">
        <v>0</v>
      </c>
      <c r="J193" s="406"/>
      <c r="K193" s="410" t="s">
        <v>435</v>
      </c>
      <c r="L193" s="411">
        <v>0</v>
      </c>
      <c r="M193" s="435" t="s">
        <v>436</v>
      </c>
      <c r="N193" s="375"/>
      <c r="O193" s="387"/>
      <c r="P193" s="387"/>
    </row>
    <row r="194" ht="47.25" spans="1:16">
      <c r="A194" s="343"/>
      <c r="B194" s="345"/>
      <c r="C194" s="345"/>
      <c r="D194" s="388"/>
      <c r="E194" s="388"/>
      <c r="F194" s="388"/>
      <c r="G194" s="388"/>
      <c r="H194" s="388"/>
      <c r="I194" s="388"/>
      <c r="J194" s="409"/>
      <c r="K194" s="410" t="s">
        <v>437</v>
      </c>
      <c r="L194" s="411">
        <v>0</v>
      </c>
      <c r="M194" s="435" t="s">
        <v>438</v>
      </c>
      <c r="N194" s="375"/>
      <c r="O194" s="388"/>
      <c r="P194" s="388"/>
    </row>
    <row r="195" ht="114" customHeight="1" spans="1:16">
      <c r="A195" s="343"/>
      <c r="B195" s="345"/>
      <c r="C195" s="345"/>
      <c r="D195" s="388"/>
      <c r="E195" s="388"/>
      <c r="F195" s="388"/>
      <c r="G195" s="388"/>
      <c r="H195" s="388"/>
      <c r="I195" s="388"/>
      <c r="J195" s="409"/>
      <c r="K195" s="410" t="s">
        <v>439</v>
      </c>
      <c r="L195" s="411">
        <v>0</v>
      </c>
      <c r="M195" s="435" t="s">
        <v>440</v>
      </c>
      <c r="N195" s="375"/>
      <c r="O195" s="388"/>
      <c r="P195" s="388"/>
    </row>
    <row r="196" ht="59.25" customHeight="1" spans="1:16">
      <c r="A196" s="343"/>
      <c r="B196" s="345"/>
      <c r="C196" s="345"/>
      <c r="D196" s="388"/>
      <c r="E196" s="388"/>
      <c r="F196" s="388"/>
      <c r="G196" s="388"/>
      <c r="H196" s="388"/>
      <c r="I196" s="388"/>
      <c r="J196" s="409"/>
      <c r="K196" s="410" t="s">
        <v>441</v>
      </c>
      <c r="L196" s="411">
        <v>0</v>
      </c>
      <c r="M196" s="435" t="s">
        <v>442</v>
      </c>
      <c r="N196" s="375"/>
      <c r="O196" s="388"/>
      <c r="P196" s="388"/>
    </row>
    <row r="197" ht="75" customHeight="1" spans="1:16">
      <c r="A197" s="343"/>
      <c r="B197" s="345"/>
      <c r="C197" s="345"/>
      <c r="D197" s="388"/>
      <c r="E197" s="388"/>
      <c r="F197" s="388"/>
      <c r="G197" s="388"/>
      <c r="H197" s="388"/>
      <c r="I197" s="388"/>
      <c r="J197" s="409"/>
      <c r="K197" s="410" t="s">
        <v>443</v>
      </c>
      <c r="L197" s="411">
        <v>0</v>
      </c>
      <c r="M197" s="412" t="s">
        <v>444</v>
      </c>
      <c r="N197" s="375"/>
      <c r="O197" s="388"/>
      <c r="P197" s="388"/>
    </row>
    <row r="198" ht="31.5" spans="1:16">
      <c r="A198" s="351"/>
      <c r="B198" s="352"/>
      <c r="C198" s="352"/>
      <c r="D198" s="389"/>
      <c r="E198" s="389"/>
      <c r="F198" s="389"/>
      <c r="G198" s="389"/>
      <c r="H198" s="389"/>
      <c r="I198" s="389"/>
      <c r="J198" s="414"/>
      <c r="K198" s="410" t="s">
        <v>445</v>
      </c>
      <c r="L198" s="411">
        <v>0</v>
      </c>
      <c r="M198" s="435" t="s">
        <v>446</v>
      </c>
      <c r="N198" s="375"/>
      <c r="O198" s="389"/>
      <c r="P198" s="389"/>
    </row>
    <row r="199" ht="78.75" spans="1:16">
      <c r="A199" s="338">
        <v>16</v>
      </c>
      <c r="B199" s="402" t="s">
        <v>448</v>
      </c>
      <c r="C199" s="340" t="s">
        <v>449</v>
      </c>
      <c r="D199" s="387"/>
      <c r="E199" s="387">
        <v>0</v>
      </c>
      <c r="F199" s="387"/>
      <c r="G199" s="387"/>
      <c r="H199" s="387">
        <v>110.38</v>
      </c>
      <c r="I199" s="387">
        <v>11.75</v>
      </c>
      <c r="J199" s="406"/>
      <c r="K199" s="410" t="s">
        <v>450</v>
      </c>
      <c r="L199" s="411">
        <v>0</v>
      </c>
      <c r="M199" s="435" t="s">
        <v>451</v>
      </c>
      <c r="N199" s="373">
        <f>SUM(J199:J221)</f>
        <v>0</v>
      </c>
      <c r="O199" s="387"/>
      <c r="P199" s="387"/>
    </row>
    <row r="200" ht="47.25" spans="1:16">
      <c r="A200" s="343"/>
      <c r="B200" s="403"/>
      <c r="C200" s="345"/>
      <c r="D200" s="388"/>
      <c r="E200" s="388"/>
      <c r="F200" s="388"/>
      <c r="G200" s="388"/>
      <c r="H200" s="388"/>
      <c r="I200" s="388"/>
      <c r="J200" s="409"/>
      <c r="K200" s="410" t="s">
        <v>452</v>
      </c>
      <c r="L200" s="411">
        <v>0</v>
      </c>
      <c r="M200" s="435" t="s">
        <v>453</v>
      </c>
      <c r="N200" s="375"/>
      <c r="O200" s="388"/>
      <c r="P200" s="388"/>
    </row>
    <row r="201" ht="31.5" spans="1:16">
      <c r="A201" s="343"/>
      <c r="B201" s="403"/>
      <c r="C201" s="345"/>
      <c r="D201" s="388"/>
      <c r="E201" s="388"/>
      <c r="F201" s="388"/>
      <c r="G201" s="388"/>
      <c r="H201" s="388"/>
      <c r="I201" s="388"/>
      <c r="J201" s="409"/>
      <c r="K201" s="410" t="s">
        <v>454</v>
      </c>
      <c r="L201" s="411">
        <v>0</v>
      </c>
      <c r="M201" s="435" t="s">
        <v>455</v>
      </c>
      <c r="N201" s="375"/>
      <c r="O201" s="388"/>
      <c r="P201" s="388"/>
    </row>
    <row r="202" ht="63" spans="1:16">
      <c r="A202" s="343"/>
      <c r="B202" s="403"/>
      <c r="C202" s="345"/>
      <c r="D202" s="388"/>
      <c r="E202" s="388"/>
      <c r="F202" s="388"/>
      <c r="G202" s="388"/>
      <c r="H202" s="388"/>
      <c r="I202" s="388"/>
      <c r="J202" s="409"/>
      <c r="K202" s="410" t="s">
        <v>456</v>
      </c>
      <c r="L202" s="411">
        <v>0</v>
      </c>
      <c r="M202" s="435" t="s">
        <v>457</v>
      </c>
      <c r="N202" s="375"/>
      <c r="O202" s="388"/>
      <c r="P202" s="388"/>
    </row>
    <row r="203" ht="63" spans="1:16">
      <c r="A203" s="343"/>
      <c r="B203" s="403"/>
      <c r="C203" s="345"/>
      <c r="D203" s="388"/>
      <c r="E203" s="388"/>
      <c r="F203" s="388"/>
      <c r="G203" s="388"/>
      <c r="H203" s="388"/>
      <c r="I203" s="388"/>
      <c r="J203" s="409"/>
      <c r="K203" s="410" t="s">
        <v>458</v>
      </c>
      <c r="L203" s="411">
        <v>0</v>
      </c>
      <c r="M203" s="435" t="s">
        <v>459</v>
      </c>
      <c r="N203" s="375"/>
      <c r="O203" s="388"/>
      <c r="P203" s="388"/>
    </row>
    <row r="204" ht="47.25" spans="1:16">
      <c r="A204" s="343"/>
      <c r="B204" s="403"/>
      <c r="C204" s="345"/>
      <c r="D204" s="388"/>
      <c r="E204" s="388"/>
      <c r="F204" s="388"/>
      <c r="G204" s="388"/>
      <c r="H204" s="388"/>
      <c r="I204" s="388"/>
      <c r="J204" s="409"/>
      <c r="K204" s="410" t="s">
        <v>460</v>
      </c>
      <c r="L204" s="411">
        <v>0</v>
      </c>
      <c r="M204" s="435" t="s">
        <v>461</v>
      </c>
      <c r="N204" s="375"/>
      <c r="O204" s="388"/>
      <c r="P204" s="388"/>
    </row>
    <row r="205" ht="31.5" spans="1:16">
      <c r="A205" s="343"/>
      <c r="B205" s="403"/>
      <c r="C205" s="345"/>
      <c r="D205" s="388"/>
      <c r="E205" s="388"/>
      <c r="F205" s="388"/>
      <c r="G205" s="388"/>
      <c r="H205" s="388"/>
      <c r="I205" s="388"/>
      <c r="J205" s="409"/>
      <c r="K205" s="410" t="s">
        <v>462</v>
      </c>
      <c r="L205" s="411">
        <v>0</v>
      </c>
      <c r="M205" s="435" t="s">
        <v>463</v>
      </c>
      <c r="N205" s="375"/>
      <c r="O205" s="388"/>
      <c r="P205" s="388"/>
    </row>
    <row r="206" ht="63" spans="1:16">
      <c r="A206" s="343"/>
      <c r="B206" s="403"/>
      <c r="C206" s="345"/>
      <c r="D206" s="388"/>
      <c r="E206" s="388"/>
      <c r="F206" s="388"/>
      <c r="G206" s="388"/>
      <c r="H206" s="388"/>
      <c r="I206" s="388"/>
      <c r="J206" s="409"/>
      <c r="K206" s="410" t="s">
        <v>464</v>
      </c>
      <c r="L206" s="411">
        <v>0</v>
      </c>
      <c r="M206" s="435" t="s">
        <v>465</v>
      </c>
      <c r="N206" s="375"/>
      <c r="O206" s="388"/>
      <c r="P206" s="388"/>
    </row>
    <row r="207" ht="47.25" spans="1:16">
      <c r="A207" s="343"/>
      <c r="B207" s="403"/>
      <c r="C207" s="345"/>
      <c r="D207" s="388"/>
      <c r="E207" s="388"/>
      <c r="F207" s="388"/>
      <c r="G207" s="388"/>
      <c r="H207" s="388"/>
      <c r="I207" s="388"/>
      <c r="J207" s="409"/>
      <c r="K207" s="410" t="s">
        <v>466</v>
      </c>
      <c r="L207" s="411">
        <v>0</v>
      </c>
      <c r="M207" s="435" t="s">
        <v>467</v>
      </c>
      <c r="N207" s="375"/>
      <c r="O207" s="388"/>
      <c r="P207" s="388"/>
    </row>
    <row r="208" ht="31.5" spans="1:16">
      <c r="A208" s="343"/>
      <c r="B208" s="403"/>
      <c r="C208" s="345"/>
      <c r="D208" s="388"/>
      <c r="E208" s="388"/>
      <c r="F208" s="388"/>
      <c r="G208" s="388"/>
      <c r="H208" s="388"/>
      <c r="I208" s="388"/>
      <c r="J208" s="409"/>
      <c r="K208" s="410" t="s">
        <v>468</v>
      </c>
      <c r="L208" s="411">
        <v>0</v>
      </c>
      <c r="M208" s="435" t="s">
        <v>469</v>
      </c>
      <c r="N208" s="375"/>
      <c r="O208" s="388"/>
      <c r="P208" s="388"/>
    </row>
    <row r="209" ht="31.5" spans="1:16">
      <c r="A209" s="343"/>
      <c r="B209" s="403"/>
      <c r="C209" s="345"/>
      <c r="D209" s="388"/>
      <c r="E209" s="388"/>
      <c r="F209" s="388"/>
      <c r="G209" s="388"/>
      <c r="H209" s="388"/>
      <c r="I209" s="388"/>
      <c r="J209" s="409"/>
      <c r="K209" s="410" t="s">
        <v>470</v>
      </c>
      <c r="L209" s="411">
        <v>0</v>
      </c>
      <c r="M209" s="412" t="s">
        <v>471</v>
      </c>
      <c r="N209" s="375"/>
      <c r="O209" s="388"/>
      <c r="P209" s="388"/>
    </row>
    <row r="210" ht="31.5" spans="1:16">
      <c r="A210" s="343"/>
      <c r="B210" s="403"/>
      <c r="C210" s="345"/>
      <c r="D210" s="388"/>
      <c r="E210" s="388"/>
      <c r="F210" s="388"/>
      <c r="G210" s="388"/>
      <c r="H210" s="388"/>
      <c r="I210" s="388"/>
      <c r="J210" s="409"/>
      <c r="K210" s="410" t="s">
        <v>472</v>
      </c>
      <c r="L210" s="411">
        <v>0</v>
      </c>
      <c r="M210" s="435" t="s">
        <v>473</v>
      </c>
      <c r="N210" s="375"/>
      <c r="O210" s="388"/>
      <c r="P210" s="388"/>
    </row>
    <row r="211" ht="31.5" spans="1:16">
      <c r="A211" s="343"/>
      <c r="B211" s="403"/>
      <c r="C211" s="345"/>
      <c r="D211" s="388"/>
      <c r="E211" s="388"/>
      <c r="F211" s="388"/>
      <c r="G211" s="388"/>
      <c r="H211" s="388"/>
      <c r="I211" s="388"/>
      <c r="J211" s="409"/>
      <c r="K211" s="410" t="s">
        <v>474</v>
      </c>
      <c r="L211" s="411">
        <v>0</v>
      </c>
      <c r="M211" s="435" t="s">
        <v>475</v>
      </c>
      <c r="N211" s="375"/>
      <c r="O211" s="388"/>
      <c r="P211" s="388"/>
    </row>
    <row r="212" ht="31.5" spans="1:16">
      <c r="A212" s="343"/>
      <c r="B212" s="403"/>
      <c r="C212" s="345"/>
      <c r="D212" s="388"/>
      <c r="E212" s="388"/>
      <c r="F212" s="388"/>
      <c r="G212" s="388"/>
      <c r="H212" s="388"/>
      <c r="I212" s="388"/>
      <c r="J212" s="409"/>
      <c r="K212" s="410" t="s">
        <v>476</v>
      </c>
      <c r="L212" s="411">
        <v>0</v>
      </c>
      <c r="M212" s="435" t="s">
        <v>477</v>
      </c>
      <c r="N212" s="375"/>
      <c r="O212" s="388"/>
      <c r="P212" s="388"/>
    </row>
    <row r="213" ht="47.25" spans="1:16">
      <c r="A213" s="343"/>
      <c r="B213" s="403"/>
      <c r="C213" s="345"/>
      <c r="D213" s="388"/>
      <c r="E213" s="388"/>
      <c r="F213" s="388"/>
      <c r="G213" s="388"/>
      <c r="H213" s="388"/>
      <c r="I213" s="388"/>
      <c r="J213" s="409"/>
      <c r="K213" s="410" t="s">
        <v>478</v>
      </c>
      <c r="L213" s="411">
        <v>0</v>
      </c>
      <c r="M213" s="435" t="s">
        <v>479</v>
      </c>
      <c r="N213" s="375"/>
      <c r="O213" s="388"/>
      <c r="P213" s="388"/>
    </row>
    <row r="214" ht="47.25" spans="1:16">
      <c r="A214" s="343"/>
      <c r="B214" s="403"/>
      <c r="C214" s="345"/>
      <c r="D214" s="388"/>
      <c r="E214" s="388"/>
      <c r="F214" s="388"/>
      <c r="G214" s="388"/>
      <c r="H214" s="388"/>
      <c r="I214" s="388"/>
      <c r="J214" s="409"/>
      <c r="K214" s="410" t="s">
        <v>480</v>
      </c>
      <c r="L214" s="411">
        <v>0</v>
      </c>
      <c r="M214" s="435" t="s">
        <v>481</v>
      </c>
      <c r="N214" s="375"/>
      <c r="O214" s="388"/>
      <c r="P214" s="388"/>
    </row>
    <row r="215" ht="47.25" spans="1:16">
      <c r="A215" s="343"/>
      <c r="B215" s="403"/>
      <c r="C215" s="345"/>
      <c r="D215" s="388"/>
      <c r="E215" s="388"/>
      <c r="F215" s="388"/>
      <c r="G215" s="388"/>
      <c r="H215" s="388"/>
      <c r="I215" s="388"/>
      <c r="J215" s="409"/>
      <c r="K215" s="410" t="s">
        <v>482</v>
      </c>
      <c r="L215" s="411">
        <v>0</v>
      </c>
      <c r="M215" s="435" t="s">
        <v>483</v>
      </c>
      <c r="N215" s="375"/>
      <c r="O215" s="388"/>
      <c r="P215" s="388"/>
    </row>
    <row r="216" ht="31.5" spans="1:16">
      <c r="A216" s="343"/>
      <c r="B216" s="404"/>
      <c r="C216" s="345"/>
      <c r="D216" s="389"/>
      <c r="E216" s="389"/>
      <c r="F216" s="389"/>
      <c r="G216" s="389"/>
      <c r="H216" s="389"/>
      <c r="I216" s="389"/>
      <c r="J216" s="414"/>
      <c r="K216" s="410" t="s">
        <v>484</v>
      </c>
      <c r="L216" s="411">
        <v>0</v>
      </c>
      <c r="M216" s="435" t="s">
        <v>485</v>
      </c>
      <c r="N216" s="375"/>
      <c r="O216" s="389"/>
      <c r="P216" s="389"/>
    </row>
    <row r="217" ht="47.25" spans="1:16">
      <c r="A217" s="343"/>
      <c r="B217" s="402" t="s">
        <v>486</v>
      </c>
      <c r="C217" s="345"/>
      <c r="D217" s="387"/>
      <c r="E217" s="387">
        <v>0</v>
      </c>
      <c r="F217" s="387"/>
      <c r="G217" s="387"/>
      <c r="H217" s="387">
        <v>66.51</v>
      </c>
      <c r="I217" s="387">
        <v>7.83</v>
      </c>
      <c r="J217" s="406"/>
      <c r="K217" s="410" t="s">
        <v>487</v>
      </c>
      <c r="L217" s="411">
        <v>0</v>
      </c>
      <c r="M217" s="435" t="s">
        <v>488</v>
      </c>
      <c r="N217" s="375"/>
      <c r="O217" s="387"/>
      <c r="P217" s="387"/>
    </row>
    <row r="218" s="327" customFormat="1" ht="47.25" spans="1:16">
      <c r="A218" s="343"/>
      <c r="B218" s="403"/>
      <c r="C218" s="345"/>
      <c r="D218" s="388"/>
      <c r="E218" s="388"/>
      <c r="F218" s="388"/>
      <c r="G218" s="388"/>
      <c r="H218" s="388"/>
      <c r="I218" s="388"/>
      <c r="J218" s="409"/>
      <c r="K218" s="410" t="s">
        <v>489</v>
      </c>
      <c r="L218" s="411">
        <v>0</v>
      </c>
      <c r="M218" s="435" t="s">
        <v>490</v>
      </c>
      <c r="N218" s="375"/>
      <c r="O218" s="388"/>
      <c r="P218" s="388"/>
    </row>
    <row r="219" s="327" customFormat="1" ht="47.25" spans="1:16">
      <c r="A219" s="343"/>
      <c r="B219" s="403"/>
      <c r="C219" s="345"/>
      <c r="D219" s="388"/>
      <c r="E219" s="388"/>
      <c r="F219" s="388"/>
      <c r="G219" s="388"/>
      <c r="H219" s="388"/>
      <c r="I219" s="388"/>
      <c r="J219" s="409"/>
      <c r="K219" s="410" t="s">
        <v>491</v>
      </c>
      <c r="L219" s="411">
        <v>0</v>
      </c>
      <c r="M219" s="435" t="s">
        <v>492</v>
      </c>
      <c r="N219" s="375"/>
      <c r="O219" s="388"/>
      <c r="P219" s="388"/>
    </row>
    <row r="220" s="327" customFormat="1" ht="31.5" spans="1:16">
      <c r="A220" s="343"/>
      <c r="B220" s="403"/>
      <c r="C220" s="345"/>
      <c r="D220" s="388"/>
      <c r="E220" s="388"/>
      <c r="F220" s="388"/>
      <c r="G220" s="388"/>
      <c r="H220" s="388"/>
      <c r="I220" s="388"/>
      <c r="J220" s="409"/>
      <c r="K220" s="410" t="s">
        <v>493</v>
      </c>
      <c r="L220" s="411">
        <v>0</v>
      </c>
      <c r="M220" s="435" t="s">
        <v>494</v>
      </c>
      <c r="N220" s="375"/>
      <c r="O220" s="388"/>
      <c r="P220" s="388"/>
    </row>
    <row r="221" s="327" customFormat="1" ht="63" spans="1:16">
      <c r="A221" s="351"/>
      <c r="B221" s="404"/>
      <c r="C221" s="352"/>
      <c r="D221" s="389"/>
      <c r="E221" s="389"/>
      <c r="F221" s="389"/>
      <c r="G221" s="389"/>
      <c r="H221" s="389"/>
      <c r="I221" s="389"/>
      <c r="J221" s="414"/>
      <c r="K221" s="410" t="s">
        <v>495</v>
      </c>
      <c r="L221" s="411">
        <v>0</v>
      </c>
      <c r="M221" s="435" t="s">
        <v>496</v>
      </c>
      <c r="N221" s="375"/>
      <c r="O221" s="389"/>
      <c r="P221" s="389"/>
    </row>
    <row r="222" s="327" customFormat="1" spans="1:16">
      <c r="A222" s="436">
        <v>17</v>
      </c>
      <c r="B222" s="436" t="s">
        <v>497</v>
      </c>
      <c r="C222" s="436" t="s">
        <v>498</v>
      </c>
      <c r="D222" s="436"/>
      <c r="E222" s="436">
        <v>0</v>
      </c>
      <c r="F222" s="436"/>
      <c r="G222" s="436"/>
      <c r="H222" s="436">
        <v>45.069</v>
      </c>
      <c r="I222" s="436">
        <v>4.731</v>
      </c>
      <c r="J222" s="439"/>
      <c r="K222" s="440" t="s">
        <v>499</v>
      </c>
      <c r="L222" s="440">
        <v>0</v>
      </c>
      <c r="M222" s="435" t="s">
        <v>500</v>
      </c>
      <c r="N222" s="441">
        <f>SUM(J222:J247)</f>
        <v>0</v>
      </c>
      <c r="O222" s="436"/>
      <c r="P222" s="436"/>
    </row>
    <row r="223" s="327" customFormat="1" spans="1:16">
      <c r="A223" s="437"/>
      <c r="B223" s="437"/>
      <c r="C223" s="437"/>
      <c r="D223" s="437"/>
      <c r="E223" s="437"/>
      <c r="F223" s="437"/>
      <c r="G223" s="437"/>
      <c r="H223" s="437"/>
      <c r="I223" s="437"/>
      <c r="J223" s="442"/>
      <c r="K223" s="440" t="s">
        <v>501</v>
      </c>
      <c r="L223" s="440">
        <v>0</v>
      </c>
      <c r="M223" s="435" t="s">
        <v>502</v>
      </c>
      <c r="N223" s="443"/>
      <c r="O223" s="437"/>
      <c r="P223" s="437"/>
    </row>
    <row r="224" s="327" customFormat="1" spans="1:16">
      <c r="A224" s="437"/>
      <c r="B224" s="437"/>
      <c r="C224" s="437"/>
      <c r="D224" s="437"/>
      <c r="E224" s="437"/>
      <c r="F224" s="437"/>
      <c r="G224" s="437"/>
      <c r="H224" s="437"/>
      <c r="I224" s="437"/>
      <c r="J224" s="442"/>
      <c r="K224" s="440" t="s">
        <v>503</v>
      </c>
      <c r="L224" s="440">
        <v>0</v>
      </c>
      <c r="M224" s="435" t="s">
        <v>504</v>
      </c>
      <c r="N224" s="443"/>
      <c r="O224" s="437"/>
      <c r="P224" s="437"/>
    </row>
    <row r="225" s="327" customFormat="1" spans="1:16">
      <c r="A225" s="437"/>
      <c r="B225" s="437"/>
      <c r="C225" s="437"/>
      <c r="D225" s="437"/>
      <c r="E225" s="437"/>
      <c r="F225" s="437"/>
      <c r="G225" s="437"/>
      <c r="H225" s="437"/>
      <c r="I225" s="437"/>
      <c r="J225" s="442"/>
      <c r="K225" s="440" t="s">
        <v>505</v>
      </c>
      <c r="L225" s="440">
        <v>0</v>
      </c>
      <c r="M225" s="435" t="s">
        <v>506</v>
      </c>
      <c r="N225" s="443"/>
      <c r="O225" s="437"/>
      <c r="P225" s="437"/>
    </row>
    <row r="226" s="327" customFormat="1" spans="1:16">
      <c r="A226" s="437"/>
      <c r="B226" s="437"/>
      <c r="C226" s="437"/>
      <c r="D226" s="437"/>
      <c r="E226" s="437"/>
      <c r="F226" s="437"/>
      <c r="G226" s="437"/>
      <c r="H226" s="437"/>
      <c r="I226" s="437"/>
      <c r="J226" s="442"/>
      <c r="K226" s="440" t="s">
        <v>507</v>
      </c>
      <c r="L226" s="440">
        <v>0</v>
      </c>
      <c r="M226" s="435" t="s">
        <v>508</v>
      </c>
      <c r="N226" s="443"/>
      <c r="O226" s="437"/>
      <c r="P226" s="437"/>
    </row>
    <row r="227" s="327" customFormat="1" spans="1:16">
      <c r="A227" s="437"/>
      <c r="B227" s="437"/>
      <c r="C227" s="437"/>
      <c r="D227" s="437"/>
      <c r="E227" s="437"/>
      <c r="F227" s="437"/>
      <c r="G227" s="437"/>
      <c r="H227" s="437"/>
      <c r="I227" s="437"/>
      <c r="J227" s="442"/>
      <c r="K227" s="440" t="s">
        <v>509</v>
      </c>
      <c r="L227" s="440">
        <v>0</v>
      </c>
      <c r="M227" s="435" t="s">
        <v>510</v>
      </c>
      <c r="N227" s="443"/>
      <c r="O227" s="437"/>
      <c r="P227" s="437"/>
    </row>
    <row r="228" s="327" customFormat="1" ht="31.5" spans="1:16">
      <c r="A228" s="437"/>
      <c r="B228" s="437"/>
      <c r="C228" s="437"/>
      <c r="D228" s="437"/>
      <c r="E228" s="437"/>
      <c r="F228" s="437"/>
      <c r="G228" s="437"/>
      <c r="H228" s="437"/>
      <c r="I228" s="437"/>
      <c r="J228" s="442"/>
      <c r="K228" s="440" t="s">
        <v>511</v>
      </c>
      <c r="L228" s="440">
        <v>0</v>
      </c>
      <c r="M228" s="435" t="s">
        <v>512</v>
      </c>
      <c r="N228" s="443"/>
      <c r="O228" s="437"/>
      <c r="P228" s="437"/>
    </row>
    <row r="229" s="327" customFormat="1" ht="31.5" spans="1:16">
      <c r="A229" s="437"/>
      <c r="B229" s="437"/>
      <c r="C229" s="437"/>
      <c r="D229" s="437"/>
      <c r="E229" s="437"/>
      <c r="F229" s="437"/>
      <c r="G229" s="437"/>
      <c r="H229" s="437"/>
      <c r="I229" s="437"/>
      <c r="J229" s="442"/>
      <c r="K229" s="440" t="s">
        <v>513</v>
      </c>
      <c r="L229" s="440">
        <v>0</v>
      </c>
      <c r="M229" s="435" t="s">
        <v>514</v>
      </c>
      <c r="N229" s="443"/>
      <c r="O229" s="437"/>
      <c r="P229" s="437"/>
    </row>
    <row r="230" s="327" customFormat="1" ht="31.5" spans="1:16">
      <c r="A230" s="437"/>
      <c r="B230" s="437"/>
      <c r="C230" s="437"/>
      <c r="D230" s="437"/>
      <c r="E230" s="437"/>
      <c r="F230" s="437"/>
      <c r="G230" s="437"/>
      <c r="H230" s="437"/>
      <c r="I230" s="437"/>
      <c r="J230" s="442"/>
      <c r="K230" s="440" t="s">
        <v>515</v>
      </c>
      <c r="L230" s="440">
        <v>0</v>
      </c>
      <c r="M230" s="435" t="s">
        <v>516</v>
      </c>
      <c r="N230" s="443"/>
      <c r="O230" s="437"/>
      <c r="P230" s="437"/>
    </row>
    <row r="231" s="327" customFormat="1" spans="1:16">
      <c r="A231" s="437"/>
      <c r="B231" s="437"/>
      <c r="C231" s="437"/>
      <c r="D231" s="437"/>
      <c r="E231" s="437"/>
      <c r="F231" s="437"/>
      <c r="G231" s="437"/>
      <c r="H231" s="437"/>
      <c r="I231" s="437"/>
      <c r="J231" s="442"/>
      <c r="K231" s="440" t="s">
        <v>517</v>
      </c>
      <c r="L231" s="440">
        <v>0</v>
      </c>
      <c r="M231" s="435" t="s">
        <v>518</v>
      </c>
      <c r="N231" s="443"/>
      <c r="O231" s="437"/>
      <c r="P231" s="437"/>
    </row>
    <row r="232" s="327" customFormat="1" spans="1:16">
      <c r="A232" s="437"/>
      <c r="B232" s="437"/>
      <c r="C232" s="437"/>
      <c r="D232" s="437"/>
      <c r="E232" s="437"/>
      <c r="F232" s="437"/>
      <c r="G232" s="437"/>
      <c r="H232" s="437"/>
      <c r="I232" s="437"/>
      <c r="J232" s="442"/>
      <c r="K232" s="440" t="s">
        <v>519</v>
      </c>
      <c r="L232" s="440">
        <v>0</v>
      </c>
      <c r="M232" s="435" t="s">
        <v>520</v>
      </c>
      <c r="N232" s="443"/>
      <c r="O232" s="437"/>
      <c r="P232" s="437"/>
    </row>
    <row r="233" s="327" customFormat="1" spans="1:16">
      <c r="A233" s="437"/>
      <c r="B233" s="437"/>
      <c r="C233" s="437"/>
      <c r="D233" s="437"/>
      <c r="E233" s="437"/>
      <c r="F233" s="437"/>
      <c r="G233" s="437"/>
      <c r="H233" s="437"/>
      <c r="I233" s="437"/>
      <c r="J233" s="442"/>
      <c r="K233" s="440" t="s">
        <v>521</v>
      </c>
      <c r="L233" s="440">
        <v>0</v>
      </c>
      <c r="M233" s="435" t="s">
        <v>522</v>
      </c>
      <c r="N233" s="443"/>
      <c r="O233" s="437"/>
      <c r="P233" s="437"/>
    </row>
    <row r="234" s="327" customFormat="1" spans="1:16">
      <c r="A234" s="437"/>
      <c r="B234" s="437"/>
      <c r="C234" s="437"/>
      <c r="D234" s="437"/>
      <c r="E234" s="437"/>
      <c r="F234" s="437"/>
      <c r="G234" s="437"/>
      <c r="H234" s="437"/>
      <c r="I234" s="437"/>
      <c r="J234" s="442"/>
      <c r="K234" s="440" t="s">
        <v>523</v>
      </c>
      <c r="L234" s="440">
        <v>0</v>
      </c>
      <c r="M234" s="435" t="s">
        <v>524</v>
      </c>
      <c r="N234" s="443"/>
      <c r="O234" s="437"/>
      <c r="P234" s="437"/>
    </row>
    <row r="235" s="327" customFormat="1" spans="1:16">
      <c r="A235" s="437"/>
      <c r="B235" s="438"/>
      <c r="C235" s="437"/>
      <c r="D235" s="438"/>
      <c r="E235" s="438"/>
      <c r="F235" s="438"/>
      <c r="G235" s="438"/>
      <c r="H235" s="438"/>
      <c r="I235" s="438"/>
      <c r="J235" s="444"/>
      <c r="K235" s="440" t="s">
        <v>525</v>
      </c>
      <c r="L235" s="440">
        <v>0</v>
      </c>
      <c r="M235" s="435" t="s">
        <v>526</v>
      </c>
      <c r="N235" s="443"/>
      <c r="O235" s="438"/>
      <c r="P235" s="438"/>
    </row>
    <row r="236" s="327" customFormat="1" spans="1:16">
      <c r="A236" s="437"/>
      <c r="B236" s="436" t="s">
        <v>527</v>
      </c>
      <c r="C236" s="437"/>
      <c r="D236" s="436"/>
      <c r="E236" s="436">
        <v>23.617</v>
      </c>
      <c r="F236" s="436"/>
      <c r="G236" s="436"/>
      <c r="H236" s="436">
        <v>14.657</v>
      </c>
      <c r="I236" s="436">
        <v>3.18</v>
      </c>
      <c r="J236" s="439"/>
      <c r="K236" s="440" t="s">
        <v>499</v>
      </c>
      <c r="L236" s="445">
        <v>0.846627218934911</v>
      </c>
      <c r="M236" s="435" t="s">
        <v>528</v>
      </c>
      <c r="N236" s="443"/>
      <c r="O236" s="436"/>
      <c r="P236" s="436"/>
    </row>
    <row r="237" s="327" customFormat="1" ht="31.5" spans="1:16">
      <c r="A237" s="437"/>
      <c r="B237" s="437"/>
      <c r="C237" s="437"/>
      <c r="D237" s="437"/>
      <c r="E237" s="437"/>
      <c r="F237" s="437"/>
      <c r="G237" s="437"/>
      <c r="H237" s="437"/>
      <c r="I237" s="437"/>
      <c r="J237" s="442"/>
      <c r="K237" s="440" t="s">
        <v>529</v>
      </c>
      <c r="L237" s="445">
        <v>1.57230769230769</v>
      </c>
      <c r="M237" s="435" t="s">
        <v>530</v>
      </c>
      <c r="N237" s="443"/>
      <c r="O237" s="437"/>
      <c r="P237" s="437"/>
    </row>
    <row r="238" s="327" customFormat="1" ht="31.5" spans="1:16">
      <c r="A238" s="437"/>
      <c r="B238" s="437"/>
      <c r="C238" s="437"/>
      <c r="D238" s="437"/>
      <c r="E238" s="437"/>
      <c r="F238" s="437"/>
      <c r="G238" s="437"/>
      <c r="H238" s="437"/>
      <c r="I238" s="437"/>
      <c r="J238" s="442"/>
      <c r="K238" s="440" t="s">
        <v>531</v>
      </c>
      <c r="L238" s="445">
        <v>1.57230769230769</v>
      </c>
      <c r="M238" s="435" t="s">
        <v>532</v>
      </c>
      <c r="N238" s="443"/>
      <c r="O238" s="437"/>
      <c r="P238" s="437"/>
    </row>
    <row r="239" s="327" customFormat="1" spans="1:16">
      <c r="A239" s="437"/>
      <c r="B239" s="437"/>
      <c r="C239" s="437"/>
      <c r="D239" s="437"/>
      <c r="E239" s="437"/>
      <c r="F239" s="437"/>
      <c r="G239" s="437"/>
      <c r="H239" s="437"/>
      <c r="I239" s="437"/>
      <c r="J239" s="442"/>
      <c r="K239" s="440" t="s">
        <v>501</v>
      </c>
      <c r="L239" s="445">
        <v>1.57230769230769</v>
      </c>
      <c r="M239" s="435" t="s">
        <v>533</v>
      </c>
      <c r="N239" s="443"/>
      <c r="O239" s="437"/>
      <c r="P239" s="437"/>
    </row>
    <row r="240" s="327" customFormat="1" spans="1:16">
      <c r="A240" s="437"/>
      <c r="B240" s="437"/>
      <c r="C240" s="437"/>
      <c r="D240" s="437"/>
      <c r="E240" s="437"/>
      <c r="F240" s="437"/>
      <c r="G240" s="437"/>
      <c r="H240" s="437"/>
      <c r="I240" s="437"/>
      <c r="J240" s="442"/>
      <c r="K240" s="440" t="s">
        <v>505</v>
      </c>
      <c r="L240" s="445">
        <v>0.483786982248521</v>
      </c>
      <c r="M240" s="435" t="s">
        <v>534</v>
      </c>
      <c r="N240" s="443"/>
      <c r="O240" s="437"/>
      <c r="P240" s="437"/>
    </row>
    <row r="241" s="327" customFormat="1" spans="1:16">
      <c r="A241" s="437"/>
      <c r="B241" s="437"/>
      <c r="C241" s="437"/>
      <c r="D241" s="437"/>
      <c r="E241" s="437"/>
      <c r="F241" s="437"/>
      <c r="G241" s="437"/>
      <c r="H241" s="437"/>
      <c r="I241" s="437"/>
      <c r="J241" s="442"/>
      <c r="K241" s="440" t="s">
        <v>535</v>
      </c>
      <c r="L241" s="445">
        <v>1.57230769230769</v>
      </c>
      <c r="M241" s="435" t="s">
        <v>536</v>
      </c>
      <c r="N241" s="443"/>
      <c r="O241" s="437"/>
      <c r="P241" s="437"/>
    </row>
    <row r="242" s="327" customFormat="1" ht="31.5" spans="1:16">
      <c r="A242" s="437"/>
      <c r="B242" s="437"/>
      <c r="C242" s="437"/>
      <c r="D242" s="437"/>
      <c r="E242" s="437"/>
      <c r="F242" s="437"/>
      <c r="G242" s="437"/>
      <c r="H242" s="437"/>
      <c r="I242" s="437"/>
      <c r="J242" s="442"/>
      <c r="K242" s="440" t="s">
        <v>511</v>
      </c>
      <c r="L242" s="445">
        <v>3.02366863905325</v>
      </c>
      <c r="M242" s="435" t="s">
        <v>537</v>
      </c>
      <c r="N242" s="443"/>
      <c r="O242" s="437"/>
      <c r="P242" s="437"/>
    </row>
    <row r="243" s="327" customFormat="1" spans="1:16">
      <c r="A243" s="437"/>
      <c r="B243" s="437"/>
      <c r="C243" s="437"/>
      <c r="D243" s="437"/>
      <c r="E243" s="437"/>
      <c r="F243" s="437"/>
      <c r="G243" s="437"/>
      <c r="H243" s="437"/>
      <c r="I243" s="437"/>
      <c r="J243" s="442"/>
      <c r="K243" s="440" t="s">
        <v>513</v>
      </c>
      <c r="L243" s="445">
        <v>0.24189349112426</v>
      </c>
      <c r="M243" s="435" t="s">
        <v>538</v>
      </c>
      <c r="N243" s="443"/>
      <c r="O243" s="437"/>
      <c r="P243" s="437"/>
    </row>
    <row r="244" s="327" customFormat="1" spans="1:16">
      <c r="A244" s="437"/>
      <c r="B244" s="437"/>
      <c r="C244" s="437"/>
      <c r="D244" s="437"/>
      <c r="E244" s="437"/>
      <c r="F244" s="437"/>
      <c r="G244" s="437"/>
      <c r="H244" s="437"/>
      <c r="I244" s="437"/>
      <c r="J244" s="442"/>
      <c r="K244" s="440" t="s">
        <v>515</v>
      </c>
      <c r="L244" s="445">
        <v>3.02366863905325</v>
      </c>
      <c r="M244" s="435" t="s">
        <v>539</v>
      </c>
      <c r="N244" s="443"/>
      <c r="O244" s="437"/>
      <c r="P244" s="437"/>
    </row>
    <row r="245" s="327" customFormat="1" spans="1:16">
      <c r="A245" s="437"/>
      <c r="B245" s="437"/>
      <c r="C245" s="437"/>
      <c r="D245" s="437"/>
      <c r="E245" s="437"/>
      <c r="F245" s="437"/>
      <c r="G245" s="437"/>
      <c r="H245" s="437"/>
      <c r="I245" s="437"/>
      <c r="J245" s="442"/>
      <c r="K245" s="440" t="s">
        <v>519</v>
      </c>
      <c r="L245" s="445">
        <v>1.69325443786982</v>
      </c>
      <c r="M245" s="435" t="s">
        <v>540</v>
      </c>
      <c r="N245" s="443"/>
      <c r="O245" s="437"/>
      <c r="P245" s="437"/>
    </row>
    <row r="246" s="327" customFormat="1" ht="31.5" spans="1:16">
      <c r="A246" s="437"/>
      <c r="B246" s="437"/>
      <c r="C246" s="437"/>
      <c r="D246" s="437"/>
      <c r="E246" s="437"/>
      <c r="F246" s="437"/>
      <c r="G246" s="437"/>
      <c r="H246" s="437"/>
      <c r="I246" s="437"/>
      <c r="J246" s="442"/>
      <c r="K246" s="440" t="s">
        <v>521</v>
      </c>
      <c r="L246" s="445">
        <v>1.45136094674556</v>
      </c>
      <c r="M246" s="435" t="s">
        <v>541</v>
      </c>
      <c r="N246" s="443"/>
      <c r="O246" s="437"/>
      <c r="P246" s="437"/>
    </row>
    <row r="247" s="327" customFormat="1" spans="1:16">
      <c r="A247" s="438"/>
      <c r="B247" s="438"/>
      <c r="C247" s="438"/>
      <c r="D247" s="438"/>
      <c r="E247" s="438"/>
      <c r="F247" s="438"/>
      <c r="G247" s="438"/>
      <c r="H247" s="438"/>
      <c r="I247" s="438"/>
      <c r="J247" s="444"/>
      <c r="K247" s="440" t="s">
        <v>523</v>
      </c>
      <c r="L247" s="445">
        <v>3.38650887573965</v>
      </c>
      <c r="M247" s="435" t="s">
        <v>542</v>
      </c>
      <c r="N247" s="443"/>
      <c r="O247" s="438"/>
      <c r="P247" s="438"/>
    </row>
    <row r="248" s="327" customFormat="1" spans="1:16">
      <c r="A248" s="436">
        <v>18</v>
      </c>
      <c r="B248" s="436" t="s">
        <v>497</v>
      </c>
      <c r="C248" s="436" t="s">
        <v>543</v>
      </c>
      <c r="D248" s="436"/>
      <c r="E248" s="436">
        <v>0</v>
      </c>
      <c r="F248" s="436"/>
      <c r="G248" s="436"/>
      <c r="H248" s="436">
        <v>5.636</v>
      </c>
      <c r="I248" s="436">
        <v>0.565</v>
      </c>
      <c r="J248" s="439"/>
      <c r="K248" s="440" t="s">
        <v>544</v>
      </c>
      <c r="L248" s="445">
        <v>0</v>
      </c>
      <c r="M248" s="435" t="s">
        <v>545</v>
      </c>
      <c r="N248" s="441">
        <f>SUM(J248:J253)</f>
        <v>0</v>
      </c>
      <c r="O248" s="436"/>
      <c r="P248" s="436"/>
    </row>
    <row r="249" s="327" customFormat="1" spans="1:16">
      <c r="A249" s="437"/>
      <c r="B249" s="437"/>
      <c r="C249" s="437"/>
      <c r="D249" s="437"/>
      <c r="E249" s="437"/>
      <c r="F249" s="437"/>
      <c r="G249" s="437"/>
      <c r="H249" s="437"/>
      <c r="I249" s="437"/>
      <c r="J249" s="442"/>
      <c r="K249" s="440" t="s">
        <v>546</v>
      </c>
      <c r="L249" s="445">
        <v>0</v>
      </c>
      <c r="M249" s="435" t="s">
        <v>547</v>
      </c>
      <c r="N249" s="443"/>
      <c r="O249" s="437"/>
      <c r="P249" s="437"/>
    </row>
    <row r="250" spans="1:16">
      <c r="A250" s="437"/>
      <c r="B250" s="438"/>
      <c r="C250" s="437"/>
      <c r="D250" s="438"/>
      <c r="E250" s="438"/>
      <c r="F250" s="438"/>
      <c r="G250" s="438"/>
      <c r="H250" s="438"/>
      <c r="I250" s="438"/>
      <c r="J250" s="444"/>
      <c r="K250" s="440" t="s">
        <v>548</v>
      </c>
      <c r="L250" s="445">
        <v>0</v>
      </c>
      <c r="M250" s="435" t="s">
        <v>549</v>
      </c>
      <c r="N250" s="443"/>
      <c r="O250" s="438"/>
      <c r="P250" s="438"/>
    </row>
    <row r="251" spans="1:16">
      <c r="A251" s="437"/>
      <c r="B251" s="436" t="s">
        <v>527</v>
      </c>
      <c r="C251" s="437"/>
      <c r="D251" s="436"/>
      <c r="E251" s="436">
        <v>5.96</v>
      </c>
      <c r="F251" s="436"/>
      <c r="G251" s="436"/>
      <c r="H251" s="436">
        <v>1.55</v>
      </c>
      <c r="I251" s="436">
        <v>0.028</v>
      </c>
      <c r="J251" s="439"/>
      <c r="K251" s="440" t="s">
        <v>544</v>
      </c>
      <c r="L251" s="445">
        <v>0.456307692307692</v>
      </c>
      <c r="M251" s="435" t="s">
        <v>550</v>
      </c>
      <c r="N251" s="443"/>
      <c r="O251" s="436"/>
      <c r="P251" s="436"/>
    </row>
    <row r="252" spans="1:16">
      <c r="A252" s="437"/>
      <c r="B252" s="437"/>
      <c r="C252" s="437"/>
      <c r="D252" s="437"/>
      <c r="E252" s="437"/>
      <c r="F252" s="437"/>
      <c r="G252" s="437"/>
      <c r="H252" s="437"/>
      <c r="I252" s="437"/>
      <c r="J252" s="442"/>
      <c r="K252" s="440" t="s">
        <v>546</v>
      </c>
      <c r="L252" s="445">
        <v>4.31737278106509</v>
      </c>
      <c r="M252" s="435" t="s">
        <v>551</v>
      </c>
      <c r="N252" s="443"/>
      <c r="O252" s="437"/>
      <c r="P252" s="437"/>
    </row>
    <row r="253" spans="1:16">
      <c r="A253" s="438"/>
      <c r="B253" s="438"/>
      <c r="C253" s="438"/>
      <c r="D253" s="438"/>
      <c r="E253" s="438"/>
      <c r="F253" s="438"/>
      <c r="G253" s="438"/>
      <c r="H253" s="438"/>
      <c r="I253" s="438"/>
      <c r="J253" s="444"/>
      <c r="K253" s="440" t="s">
        <v>548</v>
      </c>
      <c r="L253" s="445">
        <v>1.15831952662722</v>
      </c>
      <c r="M253" s="435" t="s">
        <v>552</v>
      </c>
      <c r="N253" s="446"/>
      <c r="O253" s="438"/>
      <c r="P253" s="438"/>
    </row>
    <row r="254" ht="31.5" spans="1:16">
      <c r="A254" s="338">
        <v>19</v>
      </c>
      <c r="B254" s="340" t="s">
        <v>553</v>
      </c>
      <c r="C254" s="340" t="s">
        <v>554</v>
      </c>
      <c r="D254" s="387"/>
      <c r="E254" s="387">
        <v>0</v>
      </c>
      <c r="F254" s="387"/>
      <c r="G254" s="387"/>
      <c r="H254" s="387">
        <v>81.167</v>
      </c>
      <c r="I254" s="387">
        <v>1.17</v>
      </c>
      <c r="J254" s="406"/>
      <c r="K254" s="410" t="s">
        <v>555</v>
      </c>
      <c r="L254" s="411">
        <v>0</v>
      </c>
      <c r="M254" s="435" t="s">
        <v>556</v>
      </c>
      <c r="N254" s="373">
        <f>SUM(J254:J265)</f>
        <v>0</v>
      </c>
      <c r="O254" s="387"/>
      <c r="P254" s="387"/>
    </row>
    <row r="255" spans="1:16">
      <c r="A255" s="343"/>
      <c r="B255" s="345"/>
      <c r="C255" s="345"/>
      <c r="D255" s="388"/>
      <c r="E255" s="388"/>
      <c r="F255" s="388"/>
      <c r="G255" s="388"/>
      <c r="H255" s="388"/>
      <c r="I255" s="388"/>
      <c r="J255" s="409"/>
      <c r="K255" s="410" t="s">
        <v>557</v>
      </c>
      <c r="L255" s="411">
        <v>0</v>
      </c>
      <c r="M255" s="435" t="s">
        <v>558</v>
      </c>
      <c r="N255" s="375"/>
      <c r="O255" s="388"/>
      <c r="P255" s="388"/>
    </row>
    <row r="256" ht="47.25" spans="1:16">
      <c r="A256" s="343"/>
      <c r="B256" s="345"/>
      <c r="C256" s="345"/>
      <c r="D256" s="388"/>
      <c r="E256" s="388"/>
      <c r="F256" s="388"/>
      <c r="G256" s="388"/>
      <c r="H256" s="388"/>
      <c r="I256" s="388"/>
      <c r="J256" s="409"/>
      <c r="K256" s="410" t="s">
        <v>559</v>
      </c>
      <c r="L256" s="411">
        <v>0</v>
      </c>
      <c r="M256" s="435" t="s">
        <v>560</v>
      </c>
      <c r="N256" s="375"/>
      <c r="O256" s="388"/>
      <c r="P256" s="388"/>
    </row>
    <row r="257" spans="1:16">
      <c r="A257" s="343"/>
      <c r="B257" s="345"/>
      <c r="C257" s="345"/>
      <c r="D257" s="388"/>
      <c r="E257" s="388"/>
      <c r="F257" s="388"/>
      <c r="G257" s="388"/>
      <c r="H257" s="388"/>
      <c r="I257" s="388"/>
      <c r="J257" s="409"/>
      <c r="K257" s="410" t="s">
        <v>561</v>
      </c>
      <c r="L257" s="411">
        <v>0</v>
      </c>
      <c r="M257" s="435" t="s">
        <v>562</v>
      </c>
      <c r="N257" s="375"/>
      <c r="O257" s="388"/>
      <c r="P257" s="388"/>
    </row>
    <row r="258" spans="1:16">
      <c r="A258" s="343"/>
      <c r="B258" s="345"/>
      <c r="C258" s="345"/>
      <c r="D258" s="388"/>
      <c r="E258" s="388"/>
      <c r="F258" s="388"/>
      <c r="G258" s="388"/>
      <c r="H258" s="388"/>
      <c r="I258" s="388"/>
      <c r="J258" s="409"/>
      <c r="K258" s="410" t="s">
        <v>563</v>
      </c>
      <c r="L258" s="411">
        <v>0</v>
      </c>
      <c r="M258" s="435" t="s">
        <v>564</v>
      </c>
      <c r="N258" s="375"/>
      <c r="O258" s="388"/>
      <c r="P258" s="388"/>
    </row>
    <row r="259" spans="1:16">
      <c r="A259" s="343"/>
      <c r="B259" s="345"/>
      <c r="C259" s="345"/>
      <c r="D259" s="388"/>
      <c r="E259" s="388"/>
      <c r="F259" s="388"/>
      <c r="G259" s="388"/>
      <c r="H259" s="388"/>
      <c r="I259" s="388"/>
      <c r="J259" s="409"/>
      <c r="K259" s="410" t="s">
        <v>565</v>
      </c>
      <c r="L259" s="411">
        <v>0</v>
      </c>
      <c r="M259" s="435" t="s">
        <v>566</v>
      </c>
      <c r="N259" s="375"/>
      <c r="O259" s="388"/>
      <c r="P259" s="388"/>
    </row>
    <row r="260" ht="31.5" spans="1:16">
      <c r="A260" s="343"/>
      <c r="B260" s="352"/>
      <c r="C260" s="345"/>
      <c r="D260" s="389"/>
      <c r="E260" s="389"/>
      <c r="F260" s="389"/>
      <c r="G260" s="389"/>
      <c r="H260" s="389"/>
      <c r="I260" s="389"/>
      <c r="J260" s="414"/>
      <c r="K260" s="410" t="s">
        <v>567</v>
      </c>
      <c r="L260" s="411">
        <v>0</v>
      </c>
      <c r="M260" s="435" t="s">
        <v>568</v>
      </c>
      <c r="N260" s="375"/>
      <c r="O260" s="389"/>
      <c r="P260" s="389"/>
    </row>
    <row r="261" ht="31.5" spans="1:16">
      <c r="A261" s="343"/>
      <c r="B261" s="340" t="s">
        <v>569</v>
      </c>
      <c r="C261" s="345"/>
      <c r="D261" s="387"/>
      <c r="E261" s="387">
        <v>0</v>
      </c>
      <c r="F261" s="387"/>
      <c r="G261" s="387"/>
      <c r="H261" s="387">
        <v>49.249</v>
      </c>
      <c r="I261" s="387">
        <v>1.34</v>
      </c>
      <c r="J261" s="406"/>
      <c r="K261" s="410" t="s">
        <v>570</v>
      </c>
      <c r="L261" s="411">
        <v>0</v>
      </c>
      <c r="M261" s="435" t="s">
        <v>571</v>
      </c>
      <c r="N261" s="375"/>
      <c r="O261" s="387"/>
      <c r="P261" s="387"/>
    </row>
    <row r="262" customHeight="1" spans="1:261">
      <c r="A262" s="343"/>
      <c r="B262" s="345"/>
      <c r="C262" s="345"/>
      <c r="D262" s="388"/>
      <c r="E262" s="388"/>
      <c r="F262" s="388"/>
      <c r="G262" s="388"/>
      <c r="H262" s="388"/>
      <c r="I262" s="388"/>
      <c r="J262" s="409"/>
      <c r="K262" s="410" t="s">
        <v>572</v>
      </c>
      <c r="L262" s="411">
        <v>0</v>
      </c>
      <c r="M262" s="435" t="s">
        <v>573</v>
      </c>
      <c r="N262" s="375"/>
      <c r="O262" s="388"/>
      <c r="P262" s="388"/>
      <c r="JA262" s="461"/>
    </row>
    <row r="263" ht="31.5" spans="1:261">
      <c r="A263" s="343"/>
      <c r="B263" s="345"/>
      <c r="C263" s="345"/>
      <c r="D263" s="388"/>
      <c r="E263" s="388"/>
      <c r="F263" s="388"/>
      <c r="G263" s="388"/>
      <c r="H263" s="388"/>
      <c r="I263" s="388"/>
      <c r="J263" s="409"/>
      <c r="K263" s="410" t="s">
        <v>574</v>
      </c>
      <c r="L263" s="411">
        <v>0</v>
      </c>
      <c r="M263" s="435" t="s">
        <v>575</v>
      </c>
      <c r="N263" s="375"/>
      <c r="O263" s="388"/>
      <c r="P263" s="388"/>
      <c r="JA263" s="461"/>
    </row>
    <row r="264" ht="31.5" spans="1:261">
      <c r="A264" s="343"/>
      <c r="B264" s="345"/>
      <c r="C264" s="345"/>
      <c r="D264" s="388"/>
      <c r="E264" s="388"/>
      <c r="F264" s="388"/>
      <c r="G264" s="388"/>
      <c r="H264" s="388"/>
      <c r="I264" s="388"/>
      <c r="J264" s="409"/>
      <c r="K264" s="410" t="s">
        <v>576</v>
      </c>
      <c r="L264" s="411">
        <v>0</v>
      </c>
      <c r="M264" s="435" t="s">
        <v>577</v>
      </c>
      <c r="N264" s="375"/>
      <c r="O264" s="388"/>
      <c r="P264" s="388"/>
      <c r="JA264" s="461"/>
    </row>
    <row r="265" spans="1:261">
      <c r="A265" s="351"/>
      <c r="B265" s="352"/>
      <c r="C265" s="352"/>
      <c r="D265" s="389"/>
      <c r="E265" s="389"/>
      <c r="F265" s="389"/>
      <c r="G265" s="389"/>
      <c r="H265" s="389"/>
      <c r="I265" s="389"/>
      <c r="J265" s="414"/>
      <c r="K265" s="410" t="s">
        <v>578</v>
      </c>
      <c r="L265" s="411">
        <v>0</v>
      </c>
      <c r="M265" s="435" t="s">
        <v>579</v>
      </c>
      <c r="N265" s="375"/>
      <c r="O265" s="389"/>
      <c r="P265" s="389"/>
      <c r="JA265" s="461"/>
    </row>
    <row r="266" spans="1:261">
      <c r="A266" s="338">
        <v>20</v>
      </c>
      <c r="B266" s="340" t="s">
        <v>580</v>
      </c>
      <c r="C266" s="340" t="s">
        <v>581</v>
      </c>
      <c r="D266" s="387"/>
      <c r="E266" s="387">
        <v>16.0462656021118</v>
      </c>
      <c r="F266" s="387"/>
      <c r="G266" s="387"/>
      <c r="H266" s="387">
        <v>22.21</v>
      </c>
      <c r="I266" s="387">
        <v>1.32</v>
      </c>
      <c r="J266" s="406"/>
      <c r="K266" s="410" t="s">
        <v>582</v>
      </c>
      <c r="L266" s="411">
        <v>0</v>
      </c>
      <c r="M266" s="435" t="s">
        <v>583</v>
      </c>
      <c r="N266" s="373">
        <f>SUM(J266:J276)</f>
        <v>0</v>
      </c>
      <c r="O266" s="387"/>
      <c r="P266" s="387"/>
      <c r="JA266" s="461"/>
    </row>
    <row r="267" ht="78.75" spans="1:261">
      <c r="A267" s="343"/>
      <c r="B267" s="352"/>
      <c r="C267" s="345"/>
      <c r="D267" s="389"/>
      <c r="E267" s="389"/>
      <c r="F267" s="389"/>
      <c r="G267" s="389"/>
      <c r="H267" s="389"/>
      <c r="I267" s="389"/>
      <c r="J267" s="414"/>
      <c r="K267" s="410" t="s">
        <v>584</v>
      </c>
      <c r="L267" s="411">
        <v>0</v>
      </c>
      <c r="M267" s="435" t="s">
        <v>585</v>
      </c>
      <c r="N267" s="375"/>
      <c r="O267" s="389"/>
      <c r="P267" s="389"/>
      <c r="JA267" s="461"/>
    </row>
    <row r="268" ht="28.15" customHeight="1" spans="1:261">
      <c r="A268" s="343"/>
      <c r="B268" s="340" t="s">
        <v>586</v>
      </c>
      <c r="C268" s="345"/>
      <c r="D268" s="387"/>
      <c r="E268" s="387">
        <v>0</v>
      </c>
      <c r="F268" s="387"/>
      <c r="G268" s="387"/>
      <c r="H268" s="387">
        <v>91.71</v>
      </c>
      <c r="I268" s="387">
        <v>2.61</v>
      </c>
      <c r="J268" s="406"/>
      <c r="K268" s="410" t="s">
        <v>587</v>
      </c>
      <c r="L268" s="411">
        <v>0</v>
      </c>
      <c r="M268" s="435" t="s">
        <v>588</v>
      </c>
      <c r="N268" s="375"/>
      <c r="O268" s="387"/>
      <c r="P268" s="387"/>
      <c r="JA268" s="461"/>
    </row>
    <row r="269" ht="29.45" customHeight="1" spans="1:261">
      <c r="A269" s="343"/>
      <c r="B269" s="345"/>
      <c r="C269" s="345"/>
      <c r="D269" s="388"/>
      <c r="E269" s="388"/>
      <c r="F269" s="388"/>
      <c r="G269" s="388"/>
      <c r="H269" s="388"/>
      <c r="I269" s="388"/>
      <c r="J269" s="409"/>
      <c r="K269" s="410" t="s">
        <v>589</v>
      </c>
      <c r="L269" s="411">
        <v>0</v>
      </c>
      <c r="M269" s="433" t="s">
        <v>590</v>
      </c>
      <c r="N269" s="375"/>
      <c r="O269" s="388"/>
      <c r="P269" s="388"/>
      <c r="JA269" s="461"/>
    </row>
    <row r="270" ht="31.5" spans="1:261">
      <c r="A270" s="343"/>
      <c r="B270" s="345"/>
      <c r="C270" s="345"/>
      <c r="D270" s="388"/>
      <c r="E270" s="388"/>
      <c r="F270" s="388"/>
      <c r="G270" s="388"/>
      <c r="H270" s="388"/>
      <c r="I270" s="388"/>
      <c r="J270" s="409"/>
      <c r="K270" s="410" t="s">
        <v>591</v>
      </c>
      <c r="L270" s="411">
        <v>0</v>
      </c>
      <c r="M270" s="435" t="s">
        <v>592</v>
      </c>
      <c r="N270" s="375"/>
      <c r="O270" s="388"/>
      <c r="P270" s="388"/>
      <c r="JA270" s="461"/>
    </row>
    <row r="271" ht="31.5" spans="1:261">
      <c r="A271" s="343"/>
      <c r="B271" s="345"/>
      <c r="C271" s="345"/>
      <c r="D271" s="388"/>
      <c r="E271" s="388"/>
      <c r="F271" s="388"/>
      <c r="G271" s="388"/>
      <c r="H271" s="388"/>
      <c r="I271" s="388"/>
      <c r="J271" s="409"/>
      <c r="K271" s="410" t="s">
        <v>593</v>
      </c>
      <c r="L271" s="411">
        <v>0</v>
      </c>
      <c r="M271" s="435" t="s">
        <v>594</v>
      </c>
      <c r="N271" s="375"/>
      <c r="O271" s="388"/>
      <c r="P271" s="388"/>
      <c r="JA271" s="461"/>
    </row>
    <row r="272" spans="1:261">
      <c r="A272" s="343"/>
      <c r="B272" s="352"/>
      <c r="C272" s="345"/>
      <c r="D272" s="389"/>
      <c r="E272" s="389"/>
      <c r="F272" s="389"/>
      <c r="G272" s="389"/>
      <c r="H272" s="389"/>
      <c r="I272" s="389"/>
      <c r="J272" s="414"/>
      <c r="K272" s="410" t="s">
        <v>595</v>
      </c>
      <c r="L272" s="411">
        <v>0</v>
      </c>
      <c r="M272" s="435" t="s">
        <v>596</v>
      </c>
      <c r="N272" s="375"/>
      <c r="O272" s="389"/>
      <c r="P272" s="389"/>
      <c r="JA272" s="461"/>
    </row>
    <row r="273" spans="1:16">
      <c r="A273" s="343"/>
      <c r="B273" s="340" t="s">
        <v>597</v>
      </c>
      <c r="C273" s="345"/>
      <c r="D273" s="387"/>
      <c r="E273" s="387">
        <v>35.1506996154785</v>
      </c>
      <c r="F273" s="387"/>
      <c r="G273" s="387"/>
      <c r="H273" s="387">
        <v>57.08</v>
      </c>
      <c r="I273" s="387">
        <v>9.05</v>
      </c>
      <c r="J273" s="406"/>
      <c r="K273" s="410" t="s">
        <v>584</v>
      </c>
      <c r="L273" s="411">
        <v>0</v>
      </c>
      <c r="M273" s="435" t="s">
        <v>598</v>
      </c>
      <c r="N273" s="375"/>
      <c r="O273" s="387"/>
      <c r="P273" s="387"/>
    </row>
    <row r="274" ht="31.5" spans="1:16">
      <c r="A274" s="343"/>
      <c r="B274" s="345"/>
      <c r="C274" s="345"/>
      <c r="D274" s="388"/>
      <c r="E274" s="388"/>
      <c r="F274" s="388"/>
      <c r="G274" s="388"/>
      <c r="H274" s="388"/>
      <c r="I274" s="388"/>
      <c r="J274" s="409"/>
      <c r="K274" s="410" t="s">
        <v>599</v>
      </c>
      <c r="L274" s="411">
        <v>0</v>
      </c>
      <c r="M274" s="435" t="s">
        <v>600</v>
      </c>
      <c r="N274" s="375"/>
      <c r="O274" s="388"/>
      <c r="P274" s="388"/>
    </row>
    <row r="275" ht="31.5" spans="1:16">
      <c r="A275" s="343"/>
      <c r="B275" s="345"/>
      <c r="C275" s="345"/>
      <c r="D275" s="388"/>
      <c r="E275" s="388"/>
      <c r="F275" s="388"/>
      <c r="G275" s="388"/>
      <c r="H275" s="388"/>
      <c r="I275" s="388"/>
      <c r="J275" s="409"/>
      <c r="K275" s="410" t="s">
        <v>601</v>
      </c>
      <c r="L275" s="411">
        <v>0</v>
      </c>
      <c r="M275" s="435" t="s">
        <v>602</v>
      </c>
      <c r="N275" s="375"/>
      <c r="O275" s="388"/>
      <c r="P275" s="388"/>
    </row>
    <row r="276" ht="31.5" spans="1:16">
      <c r="A276" s="351"/>
      <c r="B276" s="352"/>
      <c r="C276" s="352"/>
      <c r="D276" s="389"/>
      <c r="E276" s="389"/>
      <c r="F276" s="389"/>
      <c r="G276" s="389"/>
      <c r="H276" s="389"/>
      <c r="I276" s="389"/>
      <c r="J276" s="414"/>
      <c r="K276" s="410" t="s">
        <v>603</v>
      </c>
      <c r="L276" s="411">
        <v>0</v>
      </c>
      <c r="M276" s="435" t="s">
        <v>604</v>
      </c>
      <c r="N276" s="375"/>
      <c r="O276" s="389"/>
      <c r="P276" s="389"/>
    </row>
    <row r="277" ht="47.25" spans="1:16">
      <c r="A277" s="338">
        <v>21</v>
      </c>
      <c r="B277" s="340" t="s">
        <v>605</v>
      </c>
      <c r="C277" s="340" t="s">
        <v>606</v>
      </c>
      <c r="D277" s="387"/>
      <c r="E277" s="387">
        <v>117.047149658203</v>
      </c>
      <c r="F277" s="387"/>
      <c r="G277" s="387"/>
      <c r="H277" s="387">
        <v>44.88</v>
      </c>
      <c r="I277" s="387">
        <v>58.94</v>
      </c>
      <c r="J277" s="406"/>
      <c r="K277" s="410" t="s">
        <v>607</v>
      </c>
      <c r="L277" s="411">
        <v>27.12</v>
      </c>
      <c r="M277" s="435" t="s">
        <v>608</v>
      </c>
      <c r="N277" s="373">
        <f>SUM(J277:J289)</f>
        <v>0</v>
      </c>
      <c r="O277" s="387"/>
      <c r="P277" s="387"/>
    </row>
    <row r="278" spans="1:16">
      <c r="A278" s="343"/>
      <c r="B278" s="345"/>
      <c r="C278" s="345"/>
      <c r="D278" s="388"/>
      <c r="E278" s="388"/>
      <c r="F278" s="388"/>
      <c r="G278" s="388"/>
      <c r="H278" s="388"/>
      <c r="I278" s="388"/>
      <c r="J278" s="409"/>
      <c r="K278" s="410" t="s">
        <v>609</v>
      </c>
      <c r="L278" s="411">
        <v>7.54</v>
      </c>
      <c r="M278" s="433" t="s">
        <v>610</v>
      </c>
      <c r="N278" s="375"/>
      <c r="O278" s="388"/>
      <c r="P278" s="388"/>
    </row>
    <row r="279" spans="1:16">
      <c r="A279" s="343"/>
      <c r="B279" s="345"/>
      <c r="C279" s="345"/>
      <c r="D279" s="388"/>
      <c r="E279" s="388"/>
      <c r="F279" s="388"/>
      <c r="G279" s="388"/>
      <c r="H279" s="388"/>
      <c r="I279" s="388"/>
      <c r="J279" s="409"/>
      <c r="K279" s="410" t="s">
        <v>611</v>
      </c>
      <c r="L279" s="411">
        <v>1.53</v>
      </c>
      <c r="M279" s="433" t="s">
        <v>612</v>
      </c>
      <c r="N279" s="375"/>
      <c r="O279" s="388"/>
      <c r="P279" s="388"/>
    </row>
    <row r="280" ht="28.5" spans="1:16">
      <c r="A280" s="343"/>
      <c r="B280" s="352"/>
      <c r="C280" s="345"/>
      <c r="D280" s="389"/>
      <c r="E280" s="389"/>
      <c r="F280" s="389"/>
      <c r="G280" s="389"/>
      <c r="H280" s="389"/>
      <c r="I280" s="389"/>
      <c r="J280" s="414"/>
      <c r="K280" s="410" t="s">
        <v>613</v>
      </c>
      <c r="L280" s="411">
        <v>21.92</v>
      </c>
      <c r="M280" s="433" t="s">
        <v>614</v>
      </c>
      <c r="N280" s="375"/>
      <c r="O280" s="389"/>
      <c r="P280" s="389"/>
    </row>
    <row r="281" ht="30" spans="1:16">
      <c r="A281" s="343"/>
      <c r="B281" s="400" t="s">
        <v>615</v>
      </c>
      <c r="C281" s="345"/>
      <c r="D281" s="401"/>
      <c r="E281" s="401">
        <v>57.51900100708</v>
      </c>
      <c r="F281" s="401"/>
      <c r="G281" s="401"/>
      <c r="H281" s="447">
        <v>5.77</v>
      </c>
      <c r="I281" s="447">
        <v>33.91</v>
      </c>
      <c r="J281" s="419"/>
      <c r="K281" s="410" t="s">
        <v>616</v>
      </c>
      <c r="L281" s="401">
        <v>23.61</v>
      </c>
      <c r="M281" s="433" t="s">
        <v>617</v>
      </c>
      <c r="N281" s="375"/>
      <c r="O281" s="401"/>
      <c r="P281" s="401"/>
    </row>
    <row r="282" ht="31.5" spans="1:16">
      <c r="A282" s="343"/>
      <c r="B282" s="340" t="s">
        <v>618</v>
      </c>
      <c r="C282" s="345"/>
      <c r="D282" s="387"/>
      <c r="E282" s="387">
        <v>94.0139102935791</v>
      </c>
      <c r="F282" s="387"/>
      <c r="G282" s="387"/>
      <c r="H282" s="387">
        <v>64.99</v>
      </c>
      <c r="I282" s="387">
        <v>43.05</v>
      </c>
      <c r="J282" s="406"/>
      <c r="K282" s="410" t="s">
        <v>619</v>
      </c>
      <c r="L282" s="411">
        <v>2.93</v>
      </c>
      <c r="M282" s="435" t="s">
        <v>620</v>
      </c>
      <c r="N282" s="375"/>
      <c r="O282" s="387"/>
      <c r="P282" s="387"/>
    </row>
    <row r="283" ht="28.5" spans="1:16">
      <c r="A283" s="343"/>
      <c r="B283" s="345"/>
      <c r="C283" s="345"/>
      <c r="D283" s="388"/>
      <c r="E283" s="388"/>
      <c r="F283" s="388"/>
      <c r="G283" s="388"/>
      <c r="H283" s="388"/>
      <c r="I283" s="388"/>
      <c r="J283" s="409"/>
      <c r="K283" s="410" t="s">
        <v>621</v>
      </c>
      <c r="L283" s="411">
        <v>23.9</v>
      </c>
      <c r="M283" s="433" t="s">
        <v>622</v>
      </c>
      <c r="N283" s="375"/>
      <c r="O283" s="388"/>
      <c r="P283" s="388"/>
    </row>
    <row r="284" spans="1:16">
      <c r="A284" s="343"/>
      <c r="B284" s="345"/>
      <c r="C284" s="345"/>
      <c r="D284" s="388"/>
      <c r="E284" s="388"/>
      <c r="F284" s="388"/>
      <c r="G284" s="388"/>
      <c r="H284" s="388"/>
      <c r="I284" s="388"/>
      <c r="J284" s="409"/>
      <c r="K284" s="410" t="s">
        <v>623</v>
      </c>
      <c r="L284" s="411">
        <v>0</v>
      </c>
      <c r="M284" s="433" t="s">
        <v>624</v>
      </c>
      <c r="N284" s="375"/>
      <c r="O284" s="388"/>
      <c r="P284" s="388"/>
    </row>
    <row r="285" ht="28.5" spans="1:16">
      <c r="A285" s="343"/>
      <c r="B285" s="345"/>
      <c r="C285" s="345"/>
      <c r="D285" s="388"/>
      <c r="E285" s="388"/>
      <c r="F285" s="388"/>
      <c r="G285" s="388"/>
      <c r="H285" s="388"/>
      <c r="I285" s="388"/>
      <c r="J285" s="409"/>
      <c r="K285" s="410" t="s">
        <v>625</v>
      </c>
      <c r="L285" s="411">
        <v>0</v>
      </c>
      <c r="M285" s="433" t="s">
        <v>626</v>
      </c>
      <c r="N285" s="375"/>
      <c r="O285" s="388"/>
      <c r="P285" s="388"/>
    </row>
    <row r="286" spans="1:16">
      <c r="A286" s="343"/>
      <c r="B286" s="345"/>
      <c r="C286" s="345"/>
      <c r="D286" s="388"/>
      <c r="E286" s="388"/>
      <c r="F286" s="388"/>
      <c r="G286" s="388"/>
      <c r="H286" s="388"/>
      <c r="I286" s="388"/>
      <c r="J286" s="409"/>
      <c r="K286" s="421" t="s">
        <v>627</v>
      </c>
      <c r="L286" s="411">
        <v>22.23</v>
      </c>
      <c r="M286" s="433" t="s">
        <v>628</v>
      </c>
      <c r="N286" s="375"/>
      <c r="O286" s="388"/>
      <c r="P286" s="388"/>
    </row>
    <row r="287" ht="28.5" spans="1:16">
      <c r="A287" s="343"/>
      <c r="B287" s="345"/>
      <c r="C287" s="345"/>
      <c r="D287" s="388"/>
      <c r="E287" s="388"/>
      <c r="F287" s="388"/>
      <c r="G287" s="388"/>
      <c r="H287" s="388"/>
      <c r="I287" s="388"/>
      <c r="J287" s="409"/>
      <c r="K287" s="410" t="s">
        <v>629</v>
      </c>
      <c r="L287" s="411">
        <v>1.9</v>
      </c>
      <c r="M287" s="433" t="s">
        <v>630</v>
      </c>
      <c r="N287" s="375"/>
      <c r="O287" s="388"/>
      <c r="P287" s="388"/>
    </row>
    <row r="288" spans="1:16">
      <c r="A288" s="343"/>
      <c r="B288" s="352"/>
      <c r="C288" s="345"/>
      <c r="D288" s="389"/>
      <c r="E288" s="389"/>
      <c r="F288" s="389"/>
      <c r="G288" s="389"/>
      <c r="H288" s="389"/>
      <c r="I288" s="389"/>
      <c r="J288" s="414"/>
      <c r="K288" s="410" t="s">
        <v>631</v>
      </c>
      <c r="L288" s="411">
        <v>0</v>
      </c>
      <c r="M288" s="433" t="s">
        <v>632</v>
      </c>
      <c r="N288" s="375"/>
      <c r="O288" s="389"/>
      <c r="P288" s="389"/>
    </row>
    <row r="289" ht="30" spans="1:16">
      <c r="A289" s="351"/>
      <c r="B289" s="400" t="s">
        <v>633</v>
      </c>
      <c r="C289" s="352"/>
      <c r="D289" s="401"/>
      <c r="E289" s="401">
        <v>18.8258867263793</v>
      </c>
      <c r="F289" s="401"/>
      <c r="G289" s="401"/>
      <c r="H289" s="447">
        <v>28.2</v>
      </c>
      <c r="I289" s="447">
        <v>14.92</v>
      </c>
      <c r="J289" s="419"/>
      <c r="K289" s="410" t="s">
        <v>634</v>
      </c>
      <c r="L289" s="401">
        <v>3.91</v>
      </c>
      <c r="M289" s="433" t="s">
        <v>635</v>
      </c>
      <c r="N289" s="375"/>
      <c r="O289" s="401"/>
      <c r="P289" s="401"/>
    </row>
    <row r="290" ht="28.5" spans="1:16">
      <c r="A290" s="448">
        <v>22</v>
      </c>
      <c r="B290" s="448" t="s">
        <v>636</v>
      </c>
      <c r="C290" s="449" t="s">
        <v>637</v>
      </c>
      <c r="D290" s="450"/>
      <c r="E290" s="450">
        <v>51.35</v>
      </c>
      <c r="F290" s="450"/>
      <c r="G290" s="450"/>
      <c r="H290" s="450">
        <v>32.72</v>
      </c>
      <c r="I290" s="450">
        <v>13.37</v>
      </c>
      <c r="J290" s="455"/>
      <c r="K290" s="456" t="s">
        <v>638</v>
      </c>
      <c r="L290" s="457">
        <v>24</v>
      </c>
      <c r="M290" s="458" t="s">
        <v>639</v>
      </c>
      <c r="N290" s="333">
        <f>SUMIF(J290:J306,"&gt;0",J290:J306)</f>
        <v>0</v>
      </c>
      <c r="O290" s="450"/>
      <c r="P290" s="450"/>
    </row>
    <row r="291" spans="1:16">
      <c r="A291" s="451"/>
      <c r="B291" s="451"/>
      <c r="C291" s="451"/>
      <c r="D291" s="452"/>
      <c r="E291" s="452"/>
      <c r="F291" s="452"/>
      <c r="G291" s="452"/>
      <c r="H291" s="452"/>
      <c r="I291" s="452"/>
      <c r="J291" s="459"/>
      <c r="K291" s="456" t="s">
        <v>640</v>
      </c>
      <c r="L291" s="457">
        <v>12</v>
      </c>
      <c r="M291" s="458" t="s">
        <v>641</v>
      </c>
      <c r="O291" s="452"/>
      <c r="P291" s="452"/>
    </row>
    <row r="292" ht="28.5" spans="1:16">
      <c r="A292" s="451"/>
      <c r="B292" s="451"/>
      <c r="C292" s="451"/>
      <c r="D292" s="452"/>
      <c r="E292" s="452"/>
      <c r="F292" s="452"/>
      <c r="G292" s="452"/>
      <c r="H292" s="452"/>
      <c r="I292" s="452"/>
      <c r="J292" s="459"/>
      <c r="K292" s="456" t="s">
        <v>642</v>
      </c>
      <c r="L292" s="457">
        <v>0</v>
      </c>
      <c r="M292" s="458" t="s">
        <v>643</v>
      </c>
      <c r="O292" s="452"/>
      <c r="P292" s="452"/>
    </row>
    <row r="293" spans="1:16">
      <c r="A293" s="451"/>
      <c r="B293" s="453"/>
      <c r="C293" s="451"/>
      <c r="D293" s="454"/>
      <c r="E293" s="454"/>
      <c r="F293" s="454"/>
      <c r="G293" s="454"/>
      <c r="H293" s="454"/>
      <c r="I293" s="454"/>
      <c r="J293" s="460"/>
      <c r="K293" s="456" t="s">
        <v>644</v>
      </c>
      <c r="L293" s="457">
        <v>1.98</v>
      </c>
      <c r="M293" s="458" t="s">
        <v>645</v>
      </c>
      <c r="O293" s="454"/>
      <c r="P293" s="454"/>
    </row>
    <row r="294" spans="1:16">
      <c r="A294" s="451"/>
      <c r="B294" s="449" t="s">
        <v>646</v>
      </c>
      <c r="C294" s="451"/>
      <c r="D294" s="450"/>
      <c r="E294" s="450">
        <v>53.36</v>
      </c>
      <c r="F294" s="450"/>
      <c r="G294" s="450"/>
      <c r="H294" s="450">
        <v>110.57</v>
      </c>
      <c r="I294" s="450">
        <v>7.49</v>
      </c>
      <c r="J294" s="455"/>
      <c r="K294" s="456" t="s">
        <v>644</v>
      </c>
      <c r="L294" s="457">
        <v>6</v>
      </c>
      <c r="M294" s="458" t="s">
        <v>647</v>
      </c>
      <c r="O294" s="450"/>
      <c r="P294" s="450"/>
    </row>
    <row r="295" spans="1:16">
      <c r="A295" s="451"/>
      <c r="B295" s="451"/>
      <c r="C295" s="451"/>
      <c r="D295" s="452"/>
      <c r="E295" s="452"/>
      <c r="F295" s="452"/>
      <c r="G295" s="452"/>
      <c r="H295" s="452"/>
      <c r="I295" s="452"/>
      <c r="J295" s="459"/>
      <c r="K295" s="456" t="s">
        <v>638</v>
      </c>
      <c r="L295" s="457">
        <v>3</v>
      </c>
      <c r="M295" s="458" t="s">
        <v>648</v>
      </c>
      <c r="O295" s="452"/>
      <c r="P295" s="452"/>
    </row>
    <row r="296" spans="1:16">
      <c r="A296" s="451"/>
      <c r="B296" s="451"/>
      <c r="C296" s="451"/>
      <c r="D296" s="452"/>
      <c r="E296" s="452"/>
      <c r="F296" s="452"/>
      <c r="G296" s="452"/>
      <c r="H296" s="452"/>
      <c r="I296" s="452"/>
      <c r="J296" s="459"/>
      <c r="K296" s="456" t="s">
        <v>649</v>
      </c>
      <c r="L296" s="457">
        <v>0</v>
      </c>
      <c r="M296" s="458" t="s">
        <v>650</v>
      </c>
      <c r="O296" s="452"/>
      <c r="P296" s="452"/>
    </row>
    <row r="297" spans="1:16">
      <c r="A297" s="451"/>
      <c r="B297" s="451"/>
      <c r="C297" s="451"/>
      <c r="D297" s="452"/>
      <c r="E297" s="452"/>
      <c r="F297" s="452"/>
      <c r="G297" s="452"/>
      <c r="H297" s="452"/>
      <c r="I297" s="452"/>
      <c r="J297" s="459"/>
      <c r="K297" s="456" t="s">
        <v>651</v>
      </c>
      <c r="L297" s="457">
        <v>4</v>
      </c>
      <c r="M297" s="458" t="s">
        <v>652</v>
      </c>
      <c r="O297" s="452"/>
      <c r="P297" s="452"/>
    </row>
    <row r="298" spans="1:16">
      <c r="A298" s="451"/>
      <c r="B298" s="451"/>
      <c r="C298" s="451"/>
      <c r="D298" s="452"/>
      <c r="E298" s="452"/>
      <c r="F298" s="452"/>
      <c r="G298" s="452"/>
      <c r="H298" s="452"/>
      <c r="I298" s="452"/>
      <c r="J298" s="459"/>
      <c r="K298" s="456" t="s">
        <v>653</v>
      </c>
      <c r="L298" s="457">
        <v>0</v>
      </c>
      <c r="M298" s="458" t="s">
        <v>654</v>
      </c>
      <c r="O298" s="452"/>
      <c r="P298" s="452"/>
    </row>
    <row r="299" spans="1:16">
      <c r="A299" s="451"/>
      <c r="B299" s="451"/>
      <c r="C299" s="451"/>
      <c r="D299" s="452"/>
      <c r="E299" s="452"/>
      <c r="F299" s="452"/>
      <c r="G299" s="452"/>
      <c r="H299" s="452"/>
      <c r="I299" s="452"/>
      <c r="J299" s="459"/>
      <c r="K299" s="456" t="s">
        <v>655</v>
      </c>
      <c r="L299" s="457">
        <v>11</v>
      </c>
      <c r="M299" s="458" t="s">
        <v>656</v>
      </c>
      <c r="O299" s="452"/>
      <c r="P299" s="452"/>
    </row>
    <row r="300" spans="1:16">
      <c r="A300" s="451"/>
      <c r="B300" s="451"/>
      <c r="C300" s="451"/>
      <c r="D300" s="452"/>
      <c r="E300" s="452"/>
      <c r="F300" s="452"/>
      <c r="G300" s="452"/>
      <c r="H300" s="452"/>
      <c r="I300" s="452"/>
      <c r="J300" s="459"/>
      <c r="K300" s="456" t="s">
        <v>657</v>
      </c>
      <c r="L300" s="457">
        <v>4.87</v>
      </c>
      <c r="M300" s="458" t="s">
        <v>658</v>
      </c>
      <c r="O300" s="452"/>
      <c r="P300" s="452"/>
    </row>
    <row r="301" ht="16.5" customHeight="1" spans="1:16">
      <c r="A301" s="451"/>
      <c r="B301" s="451"/>
      <c r="C301" s="451"/>
      <c r="D301" s="452"/>
      <c r="E301" s="452"/>
      <c r="F301" s="452"/>
      <c r="G301" s="452"/>
      <c r="H301" s="452"/>
      <c r="I301" s="452"/>
      <c r="J301" s="459"/>
      <c r="K301" s="456" t="s">
        <v>659</v>
      </c>
      <c r="L301" s="457">
        <v>4</v>
      </c>
      <c r="M301" s="458" t="s">
        <v>660</v>
      </c>
      <c r="O301" s="452"/>
      <c r="P301" s="452"/>
    </row>
    <row r="302" spans="1:16">
      <c r="A302" s="451"/>
      <c r="B302" s="451"/>
      <c r="C302" s="451"/>
      <c r="D302" s="452"/>
      <c r="E302" s="452"/>
      <c r="F302" s="452"/>
      <c r="G302" s="452"/>
      <c r="H302" s="452"/>
      <c r="I302" s="452"/>
      <c r="J302" s="459"/>
      <c r="K302" s="456" t="s">
        <v>661</v>
      </c>
      <c r="L302" s="457">
        <v>0</v>
      </c>
      <c r="M302" s="458" t="s">
        <v>662</v>
      </c>
      <c r="O302" s="452"/>
      <c r="P302" s="452"/>
    </row>
    <row r="303" spans="1:16">
      <c r="A303" s="451"/>
      <c r="B303" s="451"/>
      <c r="C303" s="451"/>
      <c r="D303" s="452"/>
      <c r="E303" s="452"/>
      <c r="F303" s="452"/>
      <c r="G303" s="452"/>
      <c r="H303" s="452"/>
      <c r="I303" s="452"/>
      <c r="J303" s="459"/>
      <c r="K303" s="456" t="s">
        <v>663</v>
      </c>
      <c r="L303" s="457">
        <v>6</v>
      </c>
      <c r="M303" s="458" t="s">
        <v>664</v>
      </c>
      <c r="O303" s="452"/>
      <c r="P303" s="452"/>
    </row>
    <row r="304" spans="1:16">
      <c r="A304" s="451"/>
      <c r="B304" s="451"/>
      <c r="C304" s="451"/>
      <c r="D304" s="452"/>
      <c r="E304" s="452"/>
      <c r="F304" s="452"/>
      <c r="G304" s="452"/>
      <c r="H304" s="452"/>
      <c r="I304" s="452"/>
      <c r="J304" s="459"/>
      <c r="K304" s="456" t="s">
        <v>665</v>
      </c>
      <c r="L304" s="457">
        <v>0</v>
      </c>
      <c r="M304" s="458" t="s">
        <v>666</v>
      </c>
      <c r="O304" s="452"/>
      <c r="P304" s="452"/>
    </row>
    <row r="305" ht="28.5" spans="1:16">
      <c r="A305" s="451"/>
      <c r="B305" s="451"/>
      <c r="C305" s="451"/>
      <c r="D305" s="452"/>
      <c r="E305" s="452"/>
      <c r="F305" s="452"/>
      <c r="G305" s="452"/>
      <c r="H305" s="452"/>
      <c r="I305" s="452"/>
      <c r="J305" s="459"/>
      <c r="K305" s="456" t="s">
        <v>667</v>
      </c>
      <c r="L305" s="457">
        <v>6.5</v>
      </c>
      <c r="M305" s="458" t="s">
        <v>668</v>
      </c>
      <c r="O305" s="452"/>
      <c r="P305" s="452"/>
    </row>
    <row r="306" spans="1:16">
      <c r="A306" s="453"/>
      <c r="B306" s="453"/>
      <c r="C306" s="453"/>
      <c r="D306" s="454"/>
      <c r="E306" s="454"/>
      <c r="F306" s="454"/>
      <c r="G306" s="454"/>
      <c r="H306" s="454"/>
      <c r="I306" s="454"/>
      <c r="J306" s="460"/>
      <c r="K306" s="456" t="s">
        <v>669</v>
      </c>
      <c r="L306" s="457">
        <v>0.5</v>
      </c>
      <c r="M306" s="458" t="s">
        <v>670</v>
      </c>
      <c r="O306" s="454"/>
      <c r="P306" s="454"/>
    </row>
    <row r="307" spans="10:11">
      <c r="J307" s="23"/>
      <c r="K307" s="24"/>
    </row>
    <row r="308" spans="10:11">
      <c r="J308" s="25"/>
      <c r="K308" s="26"/>
    </row>
    <row r="309" spans="10:11">
      <c r="J309" s="23"/>
      <c r="K309" s="24"/>
    </row>
    <row r="313" spans="10:11">
      <c r="J313" s="244" t="s">
        <v>671</v>
      </c>
      <c r="K313" s="246">
        <f>SUMIF(J3:J306,"&gt;0",J3:J306)</f>
        <v>166.936393737792</v>
      </c>
    </row>
    <row r="314" spans="10:11">
      <c r="J314" s="244" t="s">
        <v>672</v>
      </c>
      <c r="K314" s="244"/>
    </row>
    <row r="315" spans="10:11">
      <c r="J315" s="244" t="s">
        <v>673</v>
      </c>
      <c r="K315" s="244">
        <f>COUNTIF(N3:N306,"&lt;=0")</f>
        <v>21</v>
      </c>
    </row>
    <row r="316" spans="10:11">
      <c r="J316" s="244" t="s">
        <v>674</v>
      </c>
      <c r="K316" s="244"/>
    </row>
    <row r="317" spans="10:11">
      <c r="J317" s="244" t="s">
        <v>675</v>
      </c>
      <c r="K317" s="247">
        <f>COUNTIF(N3:N306,"&lt;0.2")-K315</f>
        <v>0</v>
      </c>
    </row>
    <row r="322" spans="13:13">
      <c r="M322" s="332" t="s">
        <v>676</v>
      </c>
    </row>
  </sheetData>
  <mergeCells count="523">
    <mergeCell ref="A1:M1"/>
    <mergeCell ref="A3:A17"/>
    <mergeCell ref="A18:A34"/>
    <mergeCell ref="A35:A44"/>
    <mergeCell ref="A45:A50"/>
    <mergeCell ref="A51:A67"/>
    <mergeCell ref="A68:A78"/>
    <mergeCell ref="A79:A88"/>
    <mergeCell ref="A89:A99"/>
    <mergeCell ref="A100:A106"/>
    <mergeCell ref="A107:A119"/>
    <mergeCell ref="A120:A129"/>
    <mergeCell ref="A130:A144"/>
    <mergeCell ref="A145:A150"/>
    <mergeCell ref="A151:A161"/>
    <mergeCell ref="A162:A177"/>
    <mergeCell ref="A178:A198"/>
    <mergeCell ref="A199:A221"/>
    <mergeCell ref="A222:A247"/>
    <mergeCell ref="A248:A253"/>
    <mergeCell ref="A254:A265"/>
    <mergeCell ref="A266:A276"/>
    <mergeCell ref="A277:A289"/>
    <mergeCell ref="A290:A306"/>
    <mergeCell ref="B3:B4"/>
    <mergeCell ref="B5:B17"/>
    <mergeCell ref="B18:B34"/>
    <mergeCell ref="B35:B38"/>
    <mergeCell ref="B39:B40"/>
    <mergeCell ref="B41:B44"/>
    <mergeCell ref="B45:B47"/>
    <mergeCell ref="B48:B49"/>
    <mergeCell ref="B52:B67"/>
    <mergeCell ref="B68:B78"/>
    <mergeCell ref="B79:B83"/>
    <mergeCell ref="B84:B88"/>
    <mergeCell ref="B89:B96"/>
    <mergeCell ref="B97:B99"/>
    <mergeCell ref="B100:B103"/>
    <mergeCell ref="B104:B106"/>
    <mergeCell ref="B107:B108"/>
    <mergeCell ref="B109:B112"/>
    <mergeCell ref="B114:B119"/>
    <mergeCell ref="B120:B123"/>
    <mergeCell ref="B124:B128"/>
    <mergeCell ref="B130:B135"/>
    <mergeCell ref="B136:B140"/>
    <mergeCell ref="B141:B144"/>
    <mergeCell ref="B145:B150"/>
    <mergeCell ref="B151:B154"/>
    <mergeCell ref="B155:B161"/>
    <mergeCell ref="B162:B177"/>
    <mergeCell ref="B178:B192"/>
    <mergeCell ref="B193:B198"/>
    <mergeCell ref="B199:B216"/>
    <mergeCell ref="B217:B221"/>
    <mergeCell ref="B222:B235"/>
    <mergeCell ref="B236:B247"/>
    <mergeCell ref="B248:B250"/>
    <mergeCell ref="B251:B253"/>
    <mergeCell ref="B254:B260"/>
    <mergeCell ref="B261:B265"/>
    <mergeCell ref="B266:B267"/>
    <mergeCell ref="B268:B272"/>
    <mergeCell ref="B273:B276"/>
    <mergeCell ref="B277:B280"/>
    <mergeCell ref="B282:B288"/>
    <mergeCell ref="B290:B293"/>
    <mergeCell ref="B294:B306"/>
    <mergeCell ref="C3:C17"/>
    <mergeCell ref="C18:C34"/>
    <mergeCell ref="C35:C44"/>
    <mergeCell ref="C45:C50"/>
    <mergeCell ref="C51:C67"/>
    <mergeCell ref="C68:C78"/>
    <mergeCell ref="C79:C88"/>
    <mergeCell ref="C89:C99"/>
    <mergeCell ref="C100:C106"/>
    <mergeCell ref="C107:C119"/>
    <mergeCell ref="C120:C129"/>
    <mergeCell ref="C130:C144"/>
    <mergeCell ref="C145:C150"/>
    <mergeCell ref="C151:C161"/>
    <mergeCell ref="C162:C177"/>
    <mergeCell ref="C178:C198"/>
    <mergeCell ref="C199:C221"/>
    <mergeCell ref="C222:C247"/>
    <mergeCell ref="C248:C253"/>
    <mergeCell ref="C254:C265"/>
    <mergeCell ref="C266:C276"/>
    <mergeCell ref="C277:C289"/>
    <mergeCell ref="C290:C306"/>
    <mergeCell ref="D3:D4"/>
    <mergeCell ref="D5:D17"/>
    <mergeCell ref="D18:D34"/>
    <mergeCell ref="D35:D38"/>
    <mergeCell ref="D39:D40"/>
    <mergeCell ref="D41:D44"/>
    <mergeCell ref="D45:D47"/>
    <mergeCell ref="D48:D49"/>
    <mergeCell ref="D52:D67"/>
    <mergeCell ref="D68:D78"/>
    <mergeCell ref="D79:D83"/>
    <mergeCell ref="D84:D88"/>
    <mergeCell ref="D89:D96"/>
    <mergeCell ref="D97:D99"/>
    <mergeCell ref="D100:D103"/>
    <mergeCell ref="D104:D106"/>
    <mergeCell ref="D107:D108"/>
    <mergeCell ref="D109:D112"/>
    <mergeCell ref="D114:D119"/>
    <mergeCell ref="D120:D123"/>
    <mergeCell ref="D124:D128"/>
    <mergeCell ref="D130:D135"/>
    <mergeCell ref="D136:D140"/>
    <mergeCell ref="D141:D144"/>
    <mergeCell ref="D145:D150"/>
    <mergeCell ref="D151:D154"/>
    <mergeCell ref="D155:D161"/>
    <mergeCell ref="D162:D177"/>
    <mergeCell ref="D178:D192"/>
    <mergeCell ref="D193:D198"/>
    <mergeCell ref="D199:D216"/>
    <mergeCell ref="D217:D221"/>
    <mergeCell ref="D222:D235"/>
    <mergeCell ref="D236:D247"/>
    <mergeCell ref="D248:D250"/>
    <mergeCell ref="D251:D253"/>
    <mergeCell ref="D254:D260"/>
    <mergeCell ref="D261:D265"/>
    <mergeCell ref="D266:D267"/>
    <mergeCell ref="D268:D272"/>
    <mergeCell ref="D273:D276"/>
    <mergeCell ref="D277:D280"/>
    <mergeCell ref="D282:D288"/>
    <mergeCell ref="D290:D293"/>
    <mergeCell ref="D294:D306"/>
    <mergeCell ref="E3:E4"/>
    <mergeCell ref="E5:E17"/>
    <mergeCell ref="E18:E34"/>
    <mergeCell ref="E35:E38"/>
    <mergeCell ref="E39:E40"/>
    <mergeCell ref="E41:E44"/>
    <mergeCell ref="E45:E47"/>
    <mergeCell ref="E48:E49"/>
    <mergeCell ref="E52:E67"/>
    <mergeCell ref="E68:E78"/>
    <mergeCell ref="E79:E83"/>
    <mergeCell ref="E84:E88"/>
    <mergeCell ref="E89:E96"/>
    <mergeCell ref="E97:E99"/>
    <mergeCell ref="E100:E103"/>
    <mergeCell ref="E104:E106"/>
    <mergeCell ref="E107:E108"/>
    <mergeCell ref="E109:E112"/>
    <mergeCell ref="E114:E119"/>
    <mergeCell ref="E120:E123"/>
    <mergeCell ref="E124:E128"/>
    <mergeCell ref="E130:E135"/>
    <mergeCell ref="E136:E140"/>
    <mergeCell ref="E141:E144"/>
    <mergeCell ref="E145:E150"/>
    <mergeCell ref="E151:E154"/>
    <mergeCell ref="E155:E161"/>
    <mergeCell ref="E162:E177"/>
    <mergeCell ref="E178:E192"/>
    <mergeCell ref="E193:E198"/>
    <mergeCell ref="E199:E216"/>
    <mergeCell ref="E217:E221"/>
    <mergeCell ref="E222:E235"/>
    <mergeCell ref="E236:E247"/>
    <mergeCell ref="E248:E250"/>
    <mergeCell ref="E251:E253"/>
    <mergeCell ref="E254:E260"/>
    <mergeCell ref="E261:E265"/>
    <mergeCell ref="E266:E267"/>
    <mergeCell ref="E268:E272"/>
    <mergeCell ref="E273:E276"/>
    <mergeCell ref="E277:E280"/>
    <mergeCell ref="E282:E288"/>
    <mergeCell ref="E290:E293"/>
    <mergeCell ref="E294:E306"/>
    <mergeCell ref="F3:F4"/>
    <mergeCell ref="F5:F17"/>
    <mergeCell ref="F18:F34"/>
    <mergeCell ref="F35:F38"/>
    <mergeCell ref="F39:F40"/>
    <mergeCell ref="F41:F44"/>
    <mergeCell ref="F45:F47"/>
    <mergeCell ref="F48:F49"/>
    <mergeCell ref="F52:F67"/>
    <mergeCell ref="F68:F78"/>
    <mergeCell ref="F79:F83"/>
    <mergeCell ref="F84:F88"/>
    <mergeCell ref="F89:F96"/>
    <mergeCell ref="F97:F99"/>
    <mergeCell ref="F100:F103"/>
    <mergeCell ref="F104:F106"/>
    <mergeCell ref="F107:F108"/>
    <mergeCell ref="F109:F112"/>
    <mergeCell ref="F114:F119"/>
    <mergeCell ref="F120:F123"/>
    <mergeCell ref="F124:F128"/>
    <mergeCell ref="F130:F135"/>
    <mergeCell ref="F136:F140"/>
    <mergeCell ref="F141:F144"/>
    <mergeCell ref="F145:F150"/>
    <mergeCell ref="F151:F154"/>
    <mergeCell ref="F155:F161"/>
    <mergeCell ref="F162:F177"/>
    <mergeCell ref="F178:F192"/>
    <mergeCell ref="F193:F198"/>
    <mergeCell ref="F199:F216"/>
    <mergeCell ref="F217:F221"/>
    <mergeCell ref="F222:F235"/>
    <mergeCell ref="F236:F247"/>
    <mergeCell ref="F248:F250"/>
    <mergeCell ref="F251:F253"/>
    <mergeCell ref="F254:F260"/>
    <mergeCell ref="F261:F265"/>
    <mergeCell ref="F266:F267"/>
    <mergeCell ref="F268:F272"/>
    <mergeCell ref="F273:F276"/>
    <mergeCell ref="F277:F280"/>
    <mergeCell ref="F282:F288"/>
    <mergeCell ref="F290:F293"/>
    <mergeCell ref="F294:F306"/>
    <mergeCell ref="G3:G4"/>
    <mergeCell ref="G5:G17"/>
    <mergeCell ref="G18:G34"/>
    <mergeCell ref="G35:G38"/>
    <mergeCell ref="G39:G40"/>
    <mergeCell ref="G41:G44"/>
    <mergeCell ref="G45:G47"/>
    <mergeCell ref="G48:G49"/>
    <mergeCell ref="G52:G67"/>
    <mergeCell ref="G68:G78"/>
    <mergeCell ref="G79:G83"/>
    <mergeCell ref="G84:G88"/>
    <mergeCell ref="G89:G96"/>
    <mergeCell ref="G97:G99"/>
    <mergeCell ref="G100:G103"/>
    <mergeCell ref="G104:G106"/>
    <mergeCell ref="G107:G108"/>
    <mergeCell ref="G109:G112"/>
    <mergeCell ref="G114:G119"/>
    <mergeCell ref="G120:G123"/>
    <mergeCell ref="G124:G128"/>
    <mergeCell ref="G130:G135"/>
    <mergeCell ref="G136:G140"/>
    <mergeCell ref="G141:G144"/>
    <mergeCell ref="G145:G150"/>
    <mergeCell ref="G151:G154"/>
    <mergeCell ref="G155:G161"/>
    <mergeCell ref="G162:G177"/>
    <mergeCell ref="G178:G192"/>
    <mergeCell ref="G193:G198"/>
    <mergeCell ref="G199:G216"/>
    <mergeCell ref="G217:G221"/>
    <mergeCell ref="G222:G235"/>
    <mergeCell ref="G236:G247"/>
    <mergeCell ref="G248:G250"/>
    <mergeCell ref="G251:G253"/>
    <mergeCell ref="G254:G260"/>
    <mergeCell ref="G261:G265"/>
    <mergeCell ref="G266:G267"/>
    <mergeCell ref="G268:G272"/>
    <mergeCell ref="G273:G276"/>
    <mergeCell ref="G277:G280"/>
    <mergeCell ref="G282:G288"/>
    <mergeCell ref="G290:G293"/>
    <mergeCell ref="G294:G306"/>
    <mergeCell ref="H3:H4"/>
    <mergeCell ref="H5:H17"/>
    <mergeCell ref="H18:H34"/>
    <mergeCell ref="H35:H38"/>
    <mergeCell ref="H39:H40"/>
    <mergeCell ref="H41:H44"/>
    <mergeCell ref="H45:H47"/>
    <mergeCell ref="H48:H49"/>
    <mergeCell ref="H52:H67"/>
    <mergeCell ref="H68:H78"/>
    <mergeCell ref="H79:H83"/>
    <mergeCell ref="H84:H88"/>
    <mergeCell ref="H89:H96"/>
    <mergeCell ref="H97:H99"/>
    <mergeCell ref="H100:H103"/>
    <mergeCell ref="H104:H106"/>
    <mergeCell ref="H107:H108"/>
    <mergeCell ref="H109:H112"/>
    <mergeCell ref="H114:H119"/>
    <mergeCell ref="H120:H123"/>
    <mergeCell ref="H124:H128"/>
    <mergeCell ref="H130:H135"/>
    <mergeCell ref="H136:H140"/>
    <mergeCell ref="H141:H144"/>
    <mergeCell ref="H145:H150"/>
    <mergeCell ref="H151:H154"/>
    <mergeCell ref="H155:H161"/>
    <mergeCell ref="H162:H177"/>
    <mergeCell ref="H178:H192"/>
    <mergeCell ref="H193:H198"/>
    <mergeCell ref="H199:H216"/>
    <mergeCell ref="H217:H221"/>
    <mergeCell ref="H222:H235"/>
    <mergeCell ref="H236:H247"/>
    <mergeCell ref="H248:H250"/>
    <mergeCell ref="H251:H253"/>
    <mergeCell ref="H254:H260"/>
    <mergeCell ref="H261:H265"/>
    <mergeCell ref="H266:H267"/>
    <mergeCell ref="H268:H272"/>
    <mergeCell ref="H273:H276"/>
    <mergeCell ref="H277:H280"/>
    <mergeCell ref="H282:H288"/>
    <mergeCell ref="H290:H293"/>
    <mergeCell ref="H294:H306"/>
    <mergeCell ref="I3:I4"/>
    <mergeCell ref="I5:I17"/>
    <mergeCell ref="I18:I34"/>
    <mergeCell ref="I35:I38"/>
    <mergeCell ref="I39:I40"/>
    <mergeCell ref="I41:I44"/>
    <mergeCell ref="I45:I47"/>
    <mergeCell ref="I48:I49"/>
    <mergeCell ref="I52:I67"/>
    <mergeCell ref="I68:I78"/>
    <mergeCell ref="I79:I83"/>
    <mergeCell ref="I84:I88"/>
    <mergeCell ref="I89:I96"/>
    <mergeCell ref="I97:I99"/>
    <mergeCell ref="I100:I103"/>
    <mergeCell ref="I104:I106"/>
    <mergeCell ref="I107:I108"/>
    <mergeCell ref="I109:I112"/>
    <mergeCell ref="I114:I119"/>
    <mergeCell ref="I120:I123"/>
    <mergeCell ref="I124:I128"/>
    <mergeCell ref="I130:I135"/>
    <mergeCell ref="I136:I140"/>
    <mergeCell ref="I141:I144"/>
    <mergeCell ref="I145:I150"/>
    <mergeCell ref="I151:I154"/>
    <mergeCell ref="I155:I161"/>
    <mergeCell ref="I162:I177"/>
    <mergeCell ref="I178:I192"/>
    <mergeCell ref="I193:I198"/>
    <mergeCell ref="I199:I216"/>
    <mergeCell ref="I217:I221"/>
    <mergeCell ref="I222:I235"/>
    <mergeCell ref="I236:I247"/>
    <mergeCell ref="I248:I250"/>
    <mergeCell ref="I251:I253"/>
    <mergeCell ref="I254:I260"/>
    <mergeCell ref="I261:I265"/>
    <mergeCell ref="I266:I267"/>
    <mergeCell ref="I268:I272"/>
    <mergeCell ref="I273:I276"/>
    <mergeCell ref="I277:I280"/>
    <mergeCell ref="I282:I288"/>
    <mergeCell ref="I290:I293"/>
    <mergeCell ref="I294:I306"/>
    <mergeCell ref="J3:J4"/>
    <mergeCell ref="J5:J17"/>
    <mergeCell ref="J18:J34"/>
    <mergeCell ref="J35:J38"/>
    <mergeCell ref="J39:J40"/>
    <mergeCell ref="J41:J44"/>
    <mergeCell ref="J45:J47"/>
    <mergeCell ref="J48:J49"/>
    <mergeCell ref="J52:J67"/>
    <mergeCell ref="J68:J78"/>
    <mergeCell ref="J79:J83"/>
    <mergeCell ref="J84:J88"/>
    <mergeCell ref="J89:J96"/>
    <mergeCell ref="J97:J99"/>
    <mergeCell ref="J100:J103"/>
    <mergeCell ref="J104:J106"/>
    <mergeCell ref="J107:J108"/>
    <mergeCell ref="J109:J112"/>
    <mergeCell ref="J114:J119"/>
    <mergeCell ref="J120:J123"/>
    <mergeCell ref="J124:J128"/>
    <mergeCell ref="J130:J135"/>
    <mergeCell ref="J136:J140"/>
    <mergeCell ref="J141:J144"/>
    <mergeCell ref="J145:J150"/>
    <mergeCell ref="J151:J154"/>
    <mergeCell ref="J155:J161"/>
    <mergeCell ref="J162:J177"/>
    <mergeCell ref="J178:J192"/>
    <mergeCell ref="J193:J198"/>
    <mergeCell ref="J199:J216"/>
    <mergeCell ref="J217:J221"/>
    <mergeCell ref="J222:J235"/>
    <mergeCell ref="J236:J247"/>
    <mergeCell ref="J248:J250"/>
    <mergeCell ref="J251:J253"/>
    <mergeCell ref="J254:J260"/>
    <mergeCell ref="J261:J265"/>
    <mergeCell ref="J266:J267"/>
    <mergeCell ref="J268:J272"/>
    <mergeCell ref="J273:J276"/>
    <mergeCell ref="J277:J280"/>
    <mergeCell ref="J282:J288"/>
    <mergeCell ref="J290:J293"/>
    <mergeCell ref="J294:J306"/>
    <mergeCell ref="N3:N17"/>
    <mergeCell ref="N18:N34"/>
    <mergeCell ref="N35:N50"/>
    <mergeCell ref="N51:N67"/>
    <mergeCell ref="N68:N78"/>
    <mergeCell ref="N79:N88"/>
    <mergeCell ref="N89:N99"/>
    <mergeCell ref="N100:N106"/>
    <mergeCell ref="N107:N119"/>
    <mergeCell ref="N120:N129"/>
    <mergeCell ref="N130:N144"/>
    <mergeCell ref="N145:N150"/>
    <mergeCell ref="N151:N161"/>
    <mergeCell ref="N162:N177"/>
    <mergeCell ref="N178:N198"/>
    <mergeCell ref="N199:N221"/>
    <mergeCell ref="N222:N247"/>
    <mergeCell ref="N248:N253"/>
    <mergeCell ref="N254:N265"/>
    <mergeCell ref="N266:N276"/>
    <mergeCell ref="N277:N289"/>
    <mergeCell ref="N290:N306"/>
    <mergeCell ref="O3:O4"/>
    <mergeCell ref="O5:O17"/>
    <mergeCell ref="O18:O34"/>
    <mergeCell ref="O35:O38"/>
    <mergeCell ref="O39:O40"/>
    <mergeCell ref="O41:O44"/>
    <mergeCell ref="O45:O47"/>
    <mergeCell ref="O48:O49"/>
    <mergeCell ref="O52:O67"/>
    <mergeCell ref="O68:O78"/>
    <mergeCell ref="O79:O83"/>
    <mergeCell ref="O84:O88"/>
    <mergeCell ref="O89:O96"/>
    <mergeCell ref="O97:O99"/>
    <mergeCell ref="O100:O103"/>
    <mergeCell ref="O104:O106"/>
    <mergeCell ref="O107:O108"/>
    <mergeCell ref="O109:O112"/>
    <mergeCell ref="O114:O119"/>
    <mergeCell ref="O120:O123"/>
    <mergeCell ref="O124:O128"/>
    <mergeCell ref="O130:O135"/>
    <mergeCell ref="O136:O140"/>
    <mergeCell ref="O141:O144"/>
    <mergeCell ref="O145:O150"/>
    <mergeCell ref="O151:O154"/>
    <mergeCell ref="O155:O161"/>
    <mergeCell ref="O162:O177"/>
    <mergeCell ref="O178:O192"/>
    <mergeCell ref="O193:O198"/>
    <mergeCell ref="O199:O216"/>
    <mergeCell ref="O217:O221"/>
    <mergeCell ref="O222:O235"/>
    <mergeCell ref="O236:O247"/>
    <mergeCell ref="O248:O250"/>
    <mergeCell ref="O251:O253"/>
    <mergeCell ref="O254:O260"/>
    <mergeCell ref="O261:O265"/>
    <mergeCell ref="O266:O267"/>
    <mergeCell ref="O268:O272"/>
    <mergeCell ref="O273:O276"/>
    <mergeCell ref="O277:O280"/>
    <mergeCell ref="O282:O288"/>
    <mergeCell ref="O290:O293"/>
    <mergeCell ref="O294:O306"/>
    <mergeCell ref="P3:P4"/>
    <mergeCell ref="P5:P17"/>
    <mergeCell ref="P18:P34"/>
    <mergeCell ref="P35:P38"/>
    <mergeCell ref="P39:P40"/>
    <mergeCell ref="P41:P44"/>
    <mergeCell ref="P45:P47"/>
    <mergeCell ref="P48:P49"/>
    <mergeCell ref="P52:P67"/>
    <mergeCell ref="P68:P78"/>
    <mergeCell ref="P79:P83"/>
    <mergeCell ref="P84:P88"/>
    <mergeCell ref="P89:P96"/>
    <mergeCell ref="P97:P99"/>
    <mergeCell ref="P100:P103"/>
    <mergeCell ref="P104:P106"/>
    <mergeCell ref="P107:P108"/>
    <mergeCell ref="P109:P112"/>
    <mergeCell ref="P114:P119"/>
    <mergeCell ref="P120:P123"/>
    <mergeCell ref="P124:P128"/>
    <mergeCell ref="P130:P135"/>
    <mergeCell ref="P136:P140"/>
    <mergeCell ref="P141:P144"/>
    <mergeCell ref="P145:P150"/>
    <mergeCell ref="P151:P154"/>
    <mergeCell ref="P155:P161"/>
    <mergeCell ref="P162:P177"/>
    <mergeCell ref="P178:P192"/>
    <mergeCell ref="P193:P198"/>
    <mergeCell ref="P199:P216"/>
    <mergeCell ref="P217:P221"/>
    <mergeCell ref="P222:P235"/>
    <mergeCell ref="P236:P247"/>
    <mergeCell ref="P248:P250"/>
    <mergeCell ref="P251:P253"/>
    <mergeCell ref="P254:P260"/>
    <mergeCell ref="P261:P265"/>
    <mergeCell ref="P266:P267"/>
    <mergeCell ref="P268:P272"/>
    <mergeCell ref="P273:P276"/>
    <mergeCell ref="P277:P280"/>
    <mergeCell ref="P282:P288"/>
    <mergeCell ref="P290:P293"/>
    <mergeCell ref="P294:P306"/>
    <mergeCell ref="Q111:Q112"/>
    <mergeCell ref="Q113:Q114"/>
    <mergeCell ref="R111:R112"/>
    <mergeCell ref="R113:R114"/>
  </mergeCells>
  <conditionalFormatting sqref="M164:M177">
    <cfRule type="duplicateValues" dxfId="0" priority="1"/>
  </conditionalFormatting>
  <pageMargins left="0.699305555555556" right="0.699305555555556"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90"/>
  <sheetViews>
    <sheetView zoomScale="70" zoomScaleNormal="70" workbookViewId="0">
      <selection activeCell="T4" sqref="T4"/>
    </sheetView>
  </sheetViews>
  <sheetFormatPr defaultColWidth="9" defaultRowHeight="14.25"/>
  <cols>
    <col min="1" max="3" width="9" style="261"/>
    <col min="4" max="4" width="20.75" style="262" customWidth="1"/>
    <col min="5" max="5" width="10.6333333333333" style="262" customWidth="1"/>
    <col min="6" max="6" width="12.5" style="262" customWidth="1"/>
    <col min="7" max="7" width="12.8833333333333" style="262" customWidth="1"/>
    <col min="8" max="8" width="13.5" style="262" customWidth="1"/>
    <col min="9" max="9" width="37.5" style="262" customWidth="1"/>
    <col min="10" max="10" width="17.5" style="261" customWidth="1"/>
    <col min="11" max="11" width="11.6333333333333" style="263" customWidth="1"/>
    <col min="12" max="12" width="45.8833333333333" style="99" customWidth="1"/>
    <col min="13" max="13" width="22.5" style="264" customWidth="1"/>
    <col min="14" max="16384" width="9" style="264"/>
  </cols>
  <sheetData>
    <row r="1" ht="40.5" spans="1:14">
      <c r="A1" s="265" t="s">
        <v>1</v>
      </c>
      <c r="B1" s="265" t="s">
        <v>2</v>
      </c>
      <c r="C1" s="265" t="s">
        <v>3</v>
      </c>
      <c r="D1" s="202" t="s">
        <v>1</v>
      </c>
      <c r="E1" s="202" t="s">
        <v>2</v>
      </c>
      <c r="F1" s="202" t="s">
        <v>3</v>
      </c>
      <c r="G1" s="203" t="s">
        <v>677</v>
      </c>
      <c r="H1" s="266" t="s">
        <v>8</v>
      </c>
      <c r="I1" s="266" t="s">
        <v>9</v>
      </c>
      <c r="J1" s="266" t="s">
        <v>678</v>
      </c>
      <c r="K1" s="202" t="s">
        <v>679</v>
      </c>
      <c r="L1" s="283" t="s">
        <v>12</v>
      </c>
      <c r="M1" s="284" t="s">
        <v>680</v>
      </c>
      <c r="N1" s="264" t="s">
        <v>681</v>
      </c>
    </row>
    <row r="2" ht="99.75" spans="1:14">
      <c r="A2" s="267">
        <v>1</v>
      </c>
      <c r="B2" s="265" t="s">
        <v>682</v>
      </c>
      <c r="C2" s="268" t="s">
        <v>683</v>
      </c>
      <c r="D2" s="269">
        <v>1</v>
      </c>
      <c r="E2" s="202" t="s">
        <v>682</v>
      </c>
      <c r="F2" s="202" t="s">
        <v>683</v>
      </c>
      <c r="G2" s="203">
        <f>38.16*71.5/203</f>
        <v>13.4405911330049</v>
      </c>
      <c r="H2" s="270">
        <v>26.075</v>
      </c>
      <c r="I2" s="270">
        <v>14.022</v>
      </c>
      <c r="J2" s="266">
        <f>G2-I2</f>
        <v>-0.581408866995076</v>
      </c>
      <c r="K2" s="202" t="s">
        <v>684</v>
      </c>
      <c r="L2" s="283">
        <v>0</v>
      </c>
      <c r="M2" s="284" t="s">
        <v>685</v>
      </c>
      <c r="N2" s="266">
        <f>SUMIF(J2:J13,"&gt;0",J2:J13)</f>
        <v>0</v>
      </c>
    </row>
    <row r="3" ht="57" spans="1:14">
      <c r="A3" s="271"/>
      <c r="B3" s="265"/>
      <c r="C3" s="268"/>
      <c r="D3" s="272"/>
      <c r="E3" s="202"/>
      <c r="F3" s="202"/>
      <c r="G3" s="203"/>
      <c r="H3" s="273"/>
      <c r="I3" s="273"/>
      <c r="J3" s="266"/>
      <c r="K3" s="202" t="s">
        <v>686</v>
      </c>
      <c r="L3" s="283">
        <v>0</v>
      </c>
      <c r="M3" s="284" t="s">
        <v>687</v>
      </c>
      <c r="N3" s="202"/>
    </row>
    <row r="4" ht="57" spans="1:14">
      <c r="A4" s="271"/>
      <c r="B4" s="265"/>
      <c r="C4" s="268"/>
      <c r="D4" s="272"/>
      <c r="E4" s="202"/>
      <c r="F4" s="202"/>
      <c r="G4" s="203"/>
      <c r="H4" s="274"/>
      <c r="I4" s="274"/>
      <c r="J4" s="266"/>
      <c r="K4" s="202" t="s">
        <v>688</v>
      </c>
      <c r="L4" s="283">
        <v>0</v>
      </c>
      <c r="M4" s="284" t="s">
        <v>689</v>
      </c>
      <c r="N4" s="202"/>
    </row>
    <row r="5" ht="156.75" spans="1:14">
      <c r="A5" s="271"/>
      <c r="B5" s="265"/>
      <c r="C5" s="268"/>
      <c r="D5" s="272"/>
      <c r="E5" s="202" t="s">
        <v>690</v>
      </c>
      <c r="F5" s="202"/>
      <c r="G5" s="203">
        <f>-26.36*240.6/380.6</f>
        <v>-16.6637309511298</v>
      </c>
      <c r="H5" s="270">
        <v>144.392</v>
      </c>
      <c r="I5" s="270">
        <v>17.089</v>
      </c>
      <c r="J5" s="266">
        <f>G5-I5</f>
        <v>-33.7527309511298</v>
      </c>
      <c r="K5" s="202" t="s">
        <v>691</v>
      </c>
      <c r="L5" s="283">
        <v>0</v>
      </c>
      <c r="M5" s="284" t="s">
        <v>692</v>
      </c>
      <c r="N5" s="202"/>
    </row>
    <row r="6" ht="71.25" spans="1:14">
      <c r="A6" s="271"/>
      <c r="B6" s="265" t="s">
        <v>690</v>
      </c>
      <c r="C6" s="268"/>
      <c r="D6" s="272"/>
      <c r="E6" s="202"/>
      <c r="F6" s="202"/>
      <c r="G6" s="203"/>
      <c r="H6" s="273"/>
      <c r="I6" s="273"/>
      <c r="J6" s="266"/>
      <c r="K6" s="202" t="s">
        <v>693</v>
      </c>
      <c r="L6" s="283">
        <v>0</v>
      </c>
      <c r="M6" s="284" t="s">
        <v>694</v>
      </c>
      <c r="N6" s="202"/>
    </row>
    <row r="7" ht="99.75" spans="1:14">
      <c r="A7" s="271"/>
      <c r="B7" s="265"/>
      <c r="C7" s="268"/>
      <c r="D7" s="272"/>
      <c r="E7" s="202"/>
      <c r="F7" s="202"/>
      <c r="G7" s="203"/>
      <c r="H7" s="273"/>
      <c r="I7" s="273"/>
      <c r="J7" s="266"/>
      <c r="K7" s="202" t="s">
        <v>695</v>
      </c>
      <c r="L7" s="283">
        <v>0</v>
      </c>
      <c r="M7" s="284" t="s">
        <v>696</v>
      </c>
      <c r="N7" s="202"/>
    </row>
    <row r="8" ht="114" spans="1:14">
      <c r="A8" s="271"/>
      <c r="B8" s="265"/>
      <c r="C8" s="268"/>
      <c r="D8" s="272"/>
      <c r="E8" s="202"/>
      <c r="F8" s="202"/>
      <c r="G8" s="203"/>
      <c r="H8" s="273"/>
      <c r="I8" s="273"/>
      <c r="J8" s="266"/>
      <c r="K8" s="202" t="s">
        <v>697</v>
      </c>
      <c r="L8" s="283">
        <v>0</v>
      </c>
      <c r="M8" s="284" t="s">
        <v>698</v>
      </c>
      <c r="N8" s="202"/>
    </row>
    <row r="9" ht="128.25" spans="1:14">
      <c r="A9" s="271"/>
      <c r="B9" s="265"/>
      <c r="C9" s="268"/>
      <c r="D9" s="272"/>
      <c r="E9" s="202"/>
      <c r="F9" s="202"/>
      <c r="G9" s="203"/>
      <c r="H9" s="273"/>
      <c r="I9" s="273"/>
      <c r="J9" s="266"/>
      <c r="K9" s="202" t="s">
        <v>699</v>
      </c>
      <c r="L9" s="283">
        <v>0</v>
      </c>
      <c r="M9" s="284" t="s">
        <v>700</v>
      </c>
      <c r="N9" s="202"/>
    </row>
    <row r="10" ht="57" spans="1:14">
      <c r="A10" s="271"/>
      <c r="B10" s="265"/>
      <c r="C10" s="268"/>
      <c r="D10" s="272"/>
      <c r="E10" s="202"/>
      <c r="F10" s="202"/>
      <c r="G10" s="203"/>
      <c r="H10" s="273"/>
      <c r="I10" s="273"/>
      <c r="J10" s="266"/>
      <c r="K10" s="202" t="s">
        <v>701</v>
      </c>
      <c r="L10" s="283">
        <v>0</v>
      </c>
      <c r="M10" s="284" t="s">
        <v>702</v>
      </c>
      <c r="N10" s="202"/>
    </row>
    <row r="11" ht="85.5" spans="1:14">
      <c r="A11" s="271"/>
      <c r="B11" s="265"/>
      <c r="C11" s="268"/>
      <c r="D11" s="272"/>
      <c r="E11" s="202"/>
      <c r="F11" s="202"/>
      <c r="G11" s="203"/>
      <c r="H11" s="273"/>
      <c r="I11" s="273"/>
      <c r="J11" s="266"/>
      <c r="K11" s="202" t="s">
        <v>703</v>
      </c>
      <c r="L11" s="283">
        <v>0</v>
      </c>
      <c r="M11" s="284" t="s">
        <v>704</v>
      </c>
      <c r="N11" s="202"/>
    </row>
    <row r="12" ht="85.5" spans="1:14">
      <c r="A12" s="275"/>
      <c r="B12" s="265"/>
      <c r="C12" s="268"/>
      <c r="D12" s="272"/>
      <c r="E12" s="202"/>
      <c r="F12" s="202"/>
      <c r="G12" s="203"/>
      <c r="H12" s="273"/>
      <c r="I12" s="273"/>
      <c r="J12" s="266"/>
      <c r="K12" s="202" t="s">
        <v>705</v>
      </c>
      <c r="L12" s="283">
        <v>0</v>
      </c>
      <c r="M12" s="284" t="s">
        <v>706</v>
      </c>
      <c r="N12" s="202"/>
    </row>
    <row r="13" ht="57" spans="1:14">
      <c r="A13" s="265">
        <v>2</v>
      </c>
      <c r="B13" s="267" t="s">
        <v>682</v>
      </c>
      <c r="C13" s="268" t="s">
        <v>707</v>
      </c>
      <c r="D13" s="276"/>
      <c r="E13" s="202"/>
      <c r="F13" s="202"/>
      <c r="G13" s="203"/>
      <c r="H13" s="273"/>
      <c r="I13" s="273"/>
      <c r="J13" s="266"/>
      <c r="K13" s="202" t="s">
        <v>686</v>
      </c>
      <c r="L13" s="283">
        <v>0</v>
      </c>
      <c r="M13" s="284" t="s">
        <v>708</v>
      </c>
      <c r="N13" s="202"/>
    </row>
    <row r="14" ht="142.5" spans="1:14">
      <c r="A14" s="265"/>
      <c r="B14" s="271"/>
      <c r="C14" s="268"/>
      <c r="D14" s="202">
        <v>2</v>
      </c>
      <c r="E14" s="269" t="s">
        <v>682</v>
      </c>
      <c r="F14" s="202" t="s">
        <v>707</v>
      </c>
      <c r="G14" s="229">
        <f>38.16*31.5/203</f>
        <v>5.92137931034483</v>
      </c>
      <c r="H14" s="270">
        <v>46.4902</v>
      </c>
      <c r="I14" s="270">
        <v>0</v>
      </c>
      <c r="J14" s="270">
        <f>G14-I14</f>
        <v>5.92137931034483</v>
      </c>
      <c r="K14" s="202" t="s">
        <v>709</v>
      </c>
      <c r="L14" s="283">
        <v>1.925</v>
      </c>
      <c r="M14" s="284" t="s">
        <v>710</v>
      </c>
      <c r="N14" s="266">
        <f>SUMIF(J14:J22,"&gt;0",J14:J22)</f>
        <v>5.92137931034483</v>
      </c>
    </row>
    <row r="15" ht="57" spans="1:14">
      <c r="A15" s="265"/>
      <c r="B15" s="271"/>
      <c r="C15" s="268"/>
      <c r="D15" s="202"/>
      <c r="E15" s="272"/>
      <c r="F15" s="202"/>
      <c r="G15" s="277"/>
      <c r="H15" s="273"/>
      <c r="I15" s="273"/>
      <c r="J15" s="273"/>
      <c r="K15" s="202" t="s">
        <v>711</v>
      </c>
      <c r="L15" s="283">
        <v>1.054</v>
      </c>
      <c r="M15" s="284" t="s">
        <v>712</v>
      </c>
      <c r="N15" s="202"/>
    </row>
    <row r="16" spans="1:14">
      <c r="A16" s="265"/>
      <c r="B16" s="275"/>
      <c r="C16" s="268"/>
      <c r="D16" s="202"/>
      <c r="E16" s="272"/>
      <c r="F16" s="202"/>
      <c r="G16" s="277"/>
      <c r="H16" s="273"/>
      <c r="I16" s="273"/>
      <c r="J16" s="273"/>
      <c r="K16" s="202" t="s">
        <v>713</v>
      </c>
      <c r="L16" s="283">
        <v>1.526</v>
      </c>
      <c r="M16" s="284" t="s">
        <v>714</v>
      </c>
      <c r="N16" s="202"/>
    </row>
    <row r="17" ht="71.25" spans="1:14">
      <c r="A17" s="265"/>
      <c r="B17" s="265" t="s">
        <v>715</v>
      </c>
      <c r="C17" s="268"/>
      <c r="D17" s="202"/>
      <c r="E17" s="276"/>
      <c r="F17" s="202"/>
      <c r="G17" s="230"/>
      <c r="H17" s="274"/>
      <c r="I17" s="274"/>
      <c r="J17" s="274"/>
      <c r="K17" s="202" t="s">
        <v>716</v>
      </c>
      <c r="L17" s="283">
        <v>1.416</v>
      </c>
      <c r="M17" s="284" t="s">
        <v>717</v>
      </c>
      <c r="N17" s="202"/>
    </row>
    <row r="18" ht="85.5" spans="1:14">
      <c r="A18" s="265"/>
      <c r="B18" s="265"/>
      <c r="C18" s="268"/>
      <c r="D18" s="202"/>
      <c r="E18" s="202" t="s">
        <v>715</v>
      </c>
      <c r="F18" s="202"/>
      <c r="G18" s="203">
        <f>-18.65*40/241.5</f>
        <v>-3.08902691511387</v>
      </c>
      <c r="H18" s="266">
        <v>18.47322</v>
      </c>
      <c r="I18" s="266">
        <v>0</v>
      </c>
      <c r="J18" s="266">
        <f>G18-I18</f>
        <v>-3.08902691511387</v>
      </c>
      <c r="K18" s="202" t="s">
        <v>718</v>
      </c>
      <c r="L18" s="283">
        <v>0</v>
      </c>
      <c r="M18" s="284" t="s">
        <v>719</v>
      </c>
      <c r="N18" s="202"/>
    </row>
    <row r="19" ht="42.75" spans="1:14">
      <c r="A19" s="265"/>
      <c r="B19" s="265" t="s">
        <v>720</v>
      </c>
      <c r="C19" s="268"/>
      <c r="D19" s="202"/>
      <c r="E19" s="202"/>
      <c r="F19" s="202"/>
      <c r="G19" s="203"/>
      <c r="H19" s="266"/>
      <c r="I19" s="266"/>
      <c r="J19" s="266"/>
      <c r="K19" s="202" t="s">
        <v>713</v>
      </c>
      <c r="L19" s="283">
        <v>0</v>
      </c>
      <c r="M19" s="284" t="s">
        <v>721</v>
      </c>
      <c r="N19" s="202"/>
    </row>
    <row r="20" ht="171" spans="1:14">
      <c r="A20" s="265"/>
      <c r="B20" s="265"/>
      <c r="C20" s="268"/>
      <c r="D20" s="202"/>
      <c r="E20" s="202" t="s">
        <v>720</v>
      </c>
      <c r="F20" s="202"/>
      <c r="G20" s="278">
        <f>-40.67*130/524.5</f>
        <v>-10.080266920877</v>
      </c>
      <c r="H20" s="266">
        <v>33.25397</v>
      </c>
      <c r="I20" s="266">
        <v>0</v>
      </c>
      <c r="J20" s="266">
        <f>G20-I20</f>
        <v>-10.080266920877</v>
      </c>
      <c r="K20" s="202" t="s">
        <v>722</v>
      </c>
      <c r="L20" s="283">
        <v>0</v>
      </c>
      <c r="M20" s="284" t="s">
        <v>723</v>
      </c>
      <c r="N20" s="202"/>
    </row>
    <row r="21" ht="99.75" spans="1:14">
      <c r="A21" s="265"/>
      <c r="B21" s="265"/>
      <c r="C21" s="268"/>
      <c r="D21" s="202"/>
      <c r="E21" s="202"/>
      <c r="F21" s="202"/>
      <c r="G21" s="278"/>
      <c r="H21" s="266"/>
      <c r="I21" s="266"/>
      <c r="J21" s="266"/>
      <c r="K21" s="202" t="s">
        <v>724</v>
      </c>
      <c r="L21" s="283">
        <v>0</v>
      </c>
      <c r="M21" s="284" t="s">
        <v>725</v>
      </c>
      <c r="N21" s="202"/>
    </row>
    <row r="22" ht="28.5" spans="1:14">
      <c r="A22" s="267">
        <v>3</v>
      </c>
      <c r="B22" s="267" t="s">
        <v>726</v>
      </c>
      <c r="C22" s="279" t="s">
        <v>727</v>
      </c>
      <c r="D22" s="202"/>
      <c r="E22" s="202"/>
      <c r="F22" s="202"/>
      <c r="G22" s="278"/>
      <c r="H22" s="266"/>
      <c r="I22" s="266"/>
      <c r="J22" s="266"/>
      <c r="K22" s="202" t="s">
        <v>713</v>
      </c>
      <c r="L22" s="283">
        <v>0</v>
      </c>
      <c r="M22" s="284" t="s">
        <v>728</v>
      </c>
      <c r="N22" s="202"/>
    </row>
    <row r="23" ht="114" spans="1:14">
      <c r="A23" s="271"/>
      <c r="B23" s="271"/>
      <c r="C23" s="280"/>
      <c r="D23" s="269">
        <v>3</v>
      </c>
      <c r="E23" s="269" t="s">
        <v>726</v>
      </c>
      <c r="F23" s="269" t="s">
        <v>727</v>
      </c>
      <c r="G23" s="229">
        <f>11.97*523/594.5</f>
        <v>10.5303784693019</v>
      </c>
      <c r="H23" s="270">
        <v>220.585</v>
      </c>
      <c r="I23" s="270">
        <v>20.541</v>
      </c>
      <c r="J23" s="270">
        <f>G23-I23</f>
        <v>-10.0106215306981</v>
      </c>
      <c r="K23" s="202" t="s">
        <v>729</v>
      </c>
      <c r="L23" s="283">
        <v>0</v>
      </c>
      <c r="M23" s="284" t="s">
        <v>730</v>
      </c>
      <c r="N23" s="270">
        <f>SUMIF(J23,"&gt;0",J23)</f>
        <v>0</v>
      </c>
    </row>
    <row r="24" ht="57" spans="1:14">
      <c r="A24" s="271"/>
      <c r="B24" s="271"/>
      <c r="C24" s="280"/>
      <c r="D24" s="272"/>
      <c r="E24" s="272"/>
      <c r="F24" s="272"/>
      <c r="G24" s="277"/>
      <c r="H24" s="273"/>
      <c r="I24" s="273"/>
      <c r="J24" s="273"/>
      <c r="K24" s="202" t="s">
        <v>731</v>
      </c>
      <c r="L24" s="283">
        <v>0</v>
      </c>
      <c r="M24" s="284" t="s">
        <v>732</v>
      </c>
      <c r="N24" s="272"/>
    </row>
    <row r="25" ht="213.75" spans="1:14">
      <c r="A25" s="271"/>
      <c r="B25" s="271"/>
      <c r="C25" s="280"/>
      <c r="D25" s="272"/>
      <c r="E25" s="272"/>
      <c r="F25" s="272"/>
      <c r="G25" s="277"/>
      <c r="H25" s="273"/>
      <c r="I25" s="273"/>
      <c r="J25" s="273"/>
      <c r="K25" s="202" t="s">
        <v>733</v>
      </c>
      <c r="L25" s="283">
        <v>0</v>
      </c>
      <c r="M25" s="284" t="s">
        <v>734</v>
      </c>
      <c r="N25" s="272"/>
    </row>
    <row r="26" ht="71.25" spans="1:14">
      <c r="A26" s="271"/>
      <c r="B26" s="271"/>
      <c r="C26" s="280"/>
      <c r="D26" s="272"/>
      <c r="E26" s="272"/>
      <c r="F26" s="272"/>
      <c r="G26" s="277"/>
      <c r="H26" s="273"/>
      <c r="I26" s="273"/>
      <c r="J26" s="273"/>
      <c r="K26" s="202" t="s">
        <v>735</v>
      </c>
      <c r="L26" s="283">
        <v>0</v>
      </c>
      <c r="M26" s="284" t="s">
        <v>736</v>
      </c>
      <c r="N26" s="272"/>
    </row>
    <row r="27" ht="114" spans="1:14">
      <c r="A27" s="271"/>
      <c r="B27" s="271"/>
      <c r="C27" s="280"/>
      <c r="D27" s="272"/>
      <c r="E27" s="272"/>
      <c r="F27" s="272"/>
      <c r="G27" s="277"/>
      <c r="H27" s="273"/>
      <c r="I27" s="273"/>
      <c r="J27" s="273"/>
      <c r="K27" s="202" t="s">
        <v>737</v>
      </c>
      <c r="L27" s="283">
        <v>0</v>
      </c>
      <c r="M27" s="284" t="s">
        <v>738</v>
      </c>
      <c r="N27" s="272"/>
    </row>
    <row r="28" ht="128.25" spans="1:14">
      <c r="A28" s="271"/>
      <c r="B28" s="271"/>
      <c r="C28" s="280"/>
      <c r="D28" s="272"/>
      <c r="E28" s="272"/>
      <c r="F28" s="272"/>
      <c r="G28" s="277"/>
      <c r="H28" s="273"/>
      <c r="I28" s="273"/>
      <c r="J28" s="273"/>
      <c r="K28" s="202" t="s">
        <v>739</v>
      </c>
      <c r="L28" s="283">
        <v>0</v>
      </c>
      <c r="M28" s="284" t="s">
        <v>740</v>
      </c>
      <c r="N28" s="272"/>
    </row>
    <row r="29" ht="57" spans="1:14">
      <c r="A29" s="271"/>
      <c r="B29" s="271"/>
      <c r="C29" s="280"/>
      <c r="D29" s="272"/>
      <c r="E29" s="272"/>
      <c r="F29" s="272"/>
      <c r="G29" s="277"/>
      <c r="H29" s="273"/>
      <c r="I29" s="273"/>
      <c r="J29" s="273"/>
      <c r="K29" s="202" t="s">
        <v>741</v>
      </c>
      <c r="L29" s="283">
        <v>0</v>
      </c>
      <c r="M29" s="284" t="s">
        <v>742</v>
      </c>
      <c r="N29" s="272"/>
    </row>
    <row r="30" ht="71.25" spans="1:14">
      <c r="A30" s="271"/>
      <c r="B30" s="271"/>
      <c r="C30" s="280"/>
      <c r="D30" s="272"/>
      <c r="E30" s="272"/>
      <c r="F30" s="272"/>
      <c r="G30" s="277"/>
      <c r="H30" s="273"/>
      <c r="I30" s="273"/>
      <c r="J30" s="273"/>
      <c r="K30" s="202" t="s">
        <v>743</v>
      </c>
      <c r="L30" s="283">
        <v>0</v>
      </c>
      <c r="M30" s="284" t="s">
        <v>744</v>
      </c>
      <c r="N30" s="272"/>
    </row>
    <row r="31" ht="142.5" spans="1:14">
      <c r="A31" s="271"/>
      <c r="B31" s="271"/>
      <c r="C31" s="280"/>
      <c r="D31" s="272"/>
      <c r="E31" s="272"/>
      <c r="F31" s="272"/>
      <c r="G31" s="277"/>
      <c r="H31" s="273"/>
      <c r="I31" s="273"/>
      <c r="J31" s="273"/>
      <c r="K31" s="202" t="s">
        <v>745</v>
      </c>
      <c r="L31" s="283">
        <v>0</v>
      </c>
      <c r="M31" s="284" t="s">
        <v>746</v>
      </c>
      <c r="N31" s="272"/>
    </row>
    <row r="32" ht="57" spans="1:14">
      <c r="A32" s="271"/>
      <c r="B32" s="271"/>
      <c r="C32" s="280"/>
      <c r="D32" s="272"/>
      <c r="E32" s="272"/>
      <c r="F32" s="272"/>
      <c r="G32" s="277"/>
      <c r="H32" s="273"/>
      <c r="I32" s="273"/>
      <c r="J32" s="273"/>
      <c r="K32" s="202" t="s">
        <v>747</v>
      </c>
      <c r="L32" s="283">
        <v>0</v>
      </c>
      <c r="M32" s="284" t="s">
        <v>748</v>
      </c>
      <c r="N32" s="272"/>
    </row>
    <row r="33" ht="99.75" spans="1:14">
      <c r="A33" s="271"/>
      <c r="B33" s="271"/>
      <c r="C33" s="280"/>
      <c r="D33" s="272"/>
      <c r="E33" s="272"/>
      <c r="F33" s="272"/>
      <c r="G33" s="277"/>
      <c r="H33" s="273"/>
      <c r="I33" s="273"/>
      <c r="J33" s="273"/>
      <c r="K33" s="202" t="s">
        <v>749</v>
      </c>
      <c r="L33" s="283">
        <v>0</v>
      </c>
      <c r="M33" s="284" t="s">
        <v>750</v>
      </c>
      <c r="N33" s="272"/>
    </row>
    <row r="34" ht="42.75" spans="1:14">
      <c r="A34" s="271"/>
      <c r="B34" s="271"/>
      <c r="C34" s="280"/>
      <c r="D34" s="272"/>
      <c r="E34" s="272"/>
      <c r="F34" s="272"/>
      <c r="G34" s="277"/>
      <c r="H34" s="273"/>
      <c r="I34" s="273"/>
      <c r="J34" s="273"/>
      <c r="K34" s="202" t="s">
        <v>751</v>
      </c>
      <c r="L34" s="283">
        <v>0</v>
      </c>
      <c r="M34" s="284" t="s">
        <v>752</v>
      </c>
      <c r="N34" s="272"/>
    </row>
    <row r="35" ht="142.5" spans="1:14">
      <c r="A35" s="271"/>
      <c r="B35" s="271"/>
      <c r="C35" s="280"/>
      <c r="D35" s="272"/>
      <c r="E35" s="272"/>
      <c r="F35" s="272"/>
      <c r="G35" s="277"/>
      <c r="H35" s="273"/>
      <c r="I35" s="273"/>
      <c r="J35" s="273"/>
      <c r="K35" s="202" t="s">
        <v>753</v>
      </c>
      <c r="L35" s="283">
        <v>0</v>
      </c>
      <c r="M35" s="284" t="s">
        <v>754</v>
      </c>
      <c r="N35" s="272"/>
    </row>
    <row r="36" ht="42.75" spans="1:14">
      <c r="A36" s="271"/>
      <c r="B36" s="271"/>
      <c r="C36" s="280"/>
      <c r="D36" s="272"/>
      <c r="E36" s="272"/>
      <c r="F36" s="272"/>
      <c r="G36" s="277"/>
      <c r="H36" s="273"/>
      <c r="I36" s="273"/>
      <c r="J36" s="273"/>
      <c r="K36" s="202" t="s">
        <v>755</v>
      </c>
      <c r="L36" s="283">
        <v>0</v>
      </c>
      <c r="M36" s="284" t="s">
        <v>756</v>
      </c>
      <c r="N36" s="272"/>
    </row>
    <row r="37" ht="99.75" spans="1:14">
      <c r="A37" s="271"/>
      <c r="B37" s="271"/>
      <c r="C37" s="280"/>
      <c r="D37" s="272"/>
      <c r="E37" s="272"/>
      <c r="F37" s="272"/>
      <c r="G37" s="277"/>
      <c r="H37" s="273"/>
      <c r="I37" s="273"/>
      <c r="J37" s="273"/>
      <c r="K37" s="202" t="s">
        <v>757</v>
      </c>
      <c r="L37" s="283">
        <v>0</v>
      </c>
      <c r="M37" s="284" t="s">
        <v>758</v>
      </c>
      <c r="N37" s="272"/>
    </row>
    <row r="38" ht="57" spans="1:14">
      <c r="A38" s="267">
        <v>4</v>
      </c>
      <c r="B38" s="202" t="s">
        <v>759</v>
      </c>
      <c r="C38" s="281" t="s">
        <v>760</v>
      </c>
      <c r="D38" s="272"/>
      <c r="E38" s="272"/>
      <c r="F38" s="272"/>
      <c r="G38" s="277"/>
      <c r="H38" s="273"/>
      <c r="I38" s="273"/>
      <c r="J38" s="273"/>
      <c r="K38" s="202" t="s">
        <v>761</v>
      </c>
      <c r="L38" s="283">
        <v>0</v>
      </c>
      <c r="M38" s="284" t="s">
        <v>762</v>
      </c>
      <c r="N38" s="272"/>
    </row>
    <row r="39" ht="42.75" spans="1:14">
      <c r="A39" s="271"/>
      <c r="B39" s="202"/>
      <c r="C39" s="282"/>
      <c r="D39" s="269">
        <v>4</v>
      </c>
      <c r="E39" s="202" t="s">
        <v>759</v>
      </c>
      <c r="F39" s="269" t="s">
        <v>760</v>
      </c>
      <c r="G39" s="203">
        <f>-7.43*180/456.5</f>
        <v>-2.92968236582694</v>
      </c>
      <c r="H39" s="266">
        <v>33.648635</v>
      </c>
      <c r="I39" s="266">
        <v>1.14244</v>
      </c>
      <c r="J39" s="266">
        <f>G39-I39</f>
        <v>-4.07212236582694</v>
      </c>
      <c r="K39" s="202" t="s">
        <v>763</v>
      </c>
      <c r="L39" s="283">
        <v>0</v>
      </c>
      <c r="M39" s="284" t="s">
        <v>764</v>
      </c>
      <c r="N39" s="270">
        <f>SUMIF(J39:J83,"&gt;0",J39:J83)</f>
        <v>17.148385</v>
      </c>
    </row>
    <row r="40" spans="1:14">
      <c r="A40" s="271"/>
      <c r="B40" s="202"/>
      <c r="C40" s="282"/>
      <c r="D40" s="272"/>
      <c r="E40" s="202"/>
      <c r="F40" s="272"/>
      <c r="G40" s="203"/>
      <c r="H40" s="266"/>
      <c r="I40" s="266"/>
      <c r="J40" s="266"/>
      <c r="K40" s="202" t="s">
        <v>765</v>
      </c>
      <c r="L40" s="283">
        <v>0</v>
      </c>
      <c r="M40" s="284" t="s">
        <v>766</v>
      </c>
      <c r="N40" s="272"/>
    </row>
    <row r="41" ht="156.75" spans="1:14">
      <c r="A41" s="271"/>
      <c r="B41" s="202"/>
      <c r="C41" s="282"/>
      <c r="D41" s="272"/>
      <c r="E41" s="202"/>
      <c r="F41" s="272"/>
      <c r="G41" s="203"/>
      <c r="H41" s="266"/>
      <c r="I41" s="266"/>
      <c r="J41" s="266"/>
      <c r="K41" s="202" t="s">
        <v>767</v>
      </c>
      <c r="L41" s="283">
        <v>0</v>
      </c>
      <c r="M41" s="284" t="s">
        <v>768</v>
      </c>
      <c r="N41" s="272"/>
    </row>
    <row r="42" spans="1:14">
      <c r="A42" s="271"/>
      <c r="B42" s="202"/>
      <c r="C42" s="282"/>
      <c r="D42" s="272"/>
      <c r="E42" s="202"/>
      <c r="F42" s="272"/>
      <c r="G42" s="203"/>
      <c r="H42" s="266"/>
      <c r="I42" s="266"/>
      <c r="J42" s="266"/>
      <c r="K42" s="202" t="s">
        <v>769</v>
      </c>
      <c r="L42" s="283">
        <v>0</v>
      </c>
      <c r="M42" s="284" t="s">
        <v>770</v>
      </c>
      <c r="N42" s="272"/>
    </row>
    <row r="43" ht="85.5" spans="1:14">
      <c r="A43" s="271"/>
      <c r="B43" s="202" t="s">
        <v>771</v>
      </c>
      <c r="C43" s="282"/>
      <c r="D43" s="272"/>
      <c r="E43" s="202"/>
      <c r="F43" s="272"/>
      <c r="G43" s="203"/>
      <c r="H43" s="266"/>
      <c r="I43" s="266"/>
      <c r="J43" s="266"/>
      <c r="K43" s="202" t="s">
        <v>772</v>
      </c>
      <c r="L43" s="283">
        <v>0</v>
      </c>
      <c r="M43" s="284" t="s">
        <v>773</v>
      </c>
      <c r="N43" s="272"/>
    </row>
    <row r="44" ht="242.25" spans="1:14">
      <c r="A44" s="271"/>
      <c r="B44" s="202"/>
      <c r="C44" s="282"/>
      <c r="D44" s="272"/>
      <c r="E44" s="202" t="s">
        <v>771</v>
      </c>
      <c r="F44" s="272"/>
      <c r="G44" s="203">
        <v>14.08</v>
      </c>
      <c r="H44" s="266">
        <v>150.951</v>
      </c>
      <c r="I44" s="266">
        <v>3.756735</v>
      </c>
      <c r="J44" s="266">
        <f>G44-I44</f>
        <v>10.323265</v>
      </c>
      <c r="K44" s="202" t="s">
        <v>774</v>
      </c>
      <c r="L44" s="283">
        <v>1.04</v>
      </c>
      <c r="M44" s="284" t="s">
        <v>775</v>
      </c>
      <c r="N44" s="272"/>
    </row>
    <row r="45" ht="142.5" spans="1:14">
      <c r="A45" s="271"/>
      <c r="B45" s="202"/>
      <c r="C45" s="282"/>
      <c r="D45" s="272"/>
      <c r="E45" s="202"/>
      <c r="F45" s="272"/>
      <c r="G45" s="203"/>
      <c r="H45" s="266"/>
      <c r="I45" s="266"/>
      <c r="J45" s="266"/>
      <c r="K45" s="202" t="s">
        <v>776</v>
      </c>
      <c r="L45" s="283">
        <v>1.17</v>
      </c>
      <c r="M45" s="284" t="s">
        <v>777</v>
      </c>
      <c r="N45" s="272"/>
    </row>
    <row r="46" ht="28.5" spans="1:14">
      <c r="A46" s="271"/>
      <c r="B46" s="202"/>
      <c r="C46" s="282"/>
      <c r="D46" s="272"/>
      <c r="E46" s="202"/>
      <c r="F46" s="272"/>
      <c r="G46" s="203"/>
      <c r="H46" s="266"/>
      <c r="I46" s="266"/>
      <c r="J46" s="266"/>
      <c r="K46" s="202" t="s">
        <v>778</v>
      </c>
      <c r="L46" s="283">
        <v>0.7</v>
      </c>
      <c r="M46" s="284" t="s">
        <v>779</v>
      </c>
      <c r="N46" s="272"/>
    </row>
    <row r="47" ht="42.75" spans="1:14">
      <c r="A47" s="271"/>
      <c r="B47" s="202"/>
      <c r="C47" s="282"/>
      <c r="D47" s="272"/>
      <c r="E47" s="202"/>
      <c r="F47" s="272"/>
      <c r="G47" s="203"/>
      <c r="H47" s="266"/>
      <c r="I47" s="266"/>
      <c r="J47" s="266"/>
      <c r="K47" s="202" t="s">
        <v>780</v>
      </c>
      <c r="L47" s="283">
        <v>1.23</v>
      </c>
      <c r="M47" s="284" t="s">
        <v>781</v>
      </c>
      <c r="N47" s="272"/>
    </row>
    <row r="48" ht="42.75" spans="1:14">
      <c r="A48" s="271"/>
      <c r="B48" s="202"/>
      <c r="C48" s="282"/>
      <c r="D48" s="272"/>
      <c r="E48" s="202"/>
      <c r="F48" s="272"/>
      <c r="G48" s="203"/>
      <c r="H48" s="266"/>
      <c r="I48" s="266"/>
      <c r="J48" s="266"/>
      <c r="K48" s="202" t="s">
        <v>782</v>
      </c>
      <c r="L48" s="283">
        <v>1.21</v>
      </c>
      <c r="M48" s="284" t="s">
        <v>783</v>
      </c>
      <c r="N48" s="272"/>
    </row>
    <row r="49" ht="28.5" spans="1:14">
      <c r="A49" s="271"/>
      <c r="B49" s="202"/>
      <c r="C49" s="282"/>
      <c r="D49" s="272"/>
      <c r="E49" s="202"/>
      <c r="F49" s="272"/>
      <c r="G49" s="203"/>
      <c r="H49" s="266"/>
      <c r="I49" s="266"/>
      <c r="J49" s="266"/>
      <c r="K49" s="202" t="s">
        <v>784</v>
      </c>
      <c r="L49" s="283">
        <v>0.88</v>
      </c>
      <c r="M49" s="284" t="s">
        <v>785</v>
      </c>
      <c r="N49" s="272"/>
    </row>
    <row r="50" ht="114" spans="1:14">
      <c r="A50" s="271"/>
      <c r="B50" s="202"/>
      <c r="C50" s="282"/>
      <c r="D50" s="272"/>
      <c r="E50" s="202"/>
      <c r="F50" s="272"/>
      <c r="G50" s="203"/>
      <c r="H50" s="266"/>
      <c r="I50" s="266"/>
      <c r="J50" s="266"/>
      <c r="K50" s="202" t="s">
        <v>786</v>
      </c>
      <c r="L50" s="283">
        <v>1.16</v>
      </c>
      <c r="M50" s="284" t="s">
        <v>787</v>
      </c>
      <c r="N50" s="272"/>
    </row>
    <row r="51" ht="28.5" spans="1:14">
      <c r="A51" s="271"/>
      <c r="B51" s="202"/>
      <c r="C51" s="282"/>
      <c r="D51" s="272"/>
      <c r="E51" s="202"/>
      <c r="F51" s="272"/>
      <c r="G51" s="203"/>
      <c r="H51" s="266"/>
      <c r="I51" s="266"/>
      <c r="J51" s="266"/>
      <c r="K51" s="202" t="s">
        <v>765</v>
      </c>
      <c r="L51" s="283">
        <v>0.52</v>
      </c>
      <c r="M51" s="284" t="s">
        <v>788</v>
      </c>
      <c r="N51" s="272"/>
    </row>
    <row r="52" ht="71.25" spans="1:14">
      <c r="A52" s="271"/>
      <c r="B52" s="202"/>
      <c r="C52" s="282"/>
      <c r="D52" s="272"/>
      <c r="E52" s="202"/>
      <c r="F52" s="272"/>
      <c r="G52" s="203"/>
      <c r="H52" s="266"/>
      <c r="I52" s="266"/>
      <c r="J52" s="266"/>
      <c r="K52" s="202" t="s">
        <v>789</v>
      </c>
      <c r="L52" s="283">
        <v>1.29</v>
      </c>
      <c r="M52" s="284" t="s">
        <v>790</v>
      </c>
      <c r="N52" s="272"/>
    </row>
    <row r="53" spans="1:14">
      <c r="A53" s="271"/>
      <c r="B53" s="202"/>
      <c r="C53" s="282"/>
      <c r="D53" s="272"/>
      <c r="E53" s="202"/>
      <c r="F53" s="272"/>
      <c r="G53" s="203"/>
      <c r="H53" s="266"/>
      <c r="I53" s="266"/>
      <c r="J53" s="266"/>
      <c r="K53" s="202" t="s">
        <v>791</v>
      </c>
      <c r="L53" s="283">
        <v>0.35</v>
      </c>
      <c r="M53" s="284" t="s">
        <v>792</v>
      </c>
      <c r="N53" s="272"/>
    </row>
    <row r="54" ht="114" spans="1:14">
      <c r="A54" s="271"/>
      <c r="B54" s="202"/>
      <c r="C54" s="282"/>
      <c r="D54" s="272"/>
      <c r="E54" s="202"/>
      <c r="F54" s="272"/>
      <c r="G54" s="203"/>
      <c r="H54" s="266"/>
      <c r="I54" s="266"/>
      <c r="J54" s="266"/>
      <c r="K54" s="202" t="s">
        <v>793</v>
      </c>
      <c r="L54" s="283">
        <v>0.773265</v>
      </c>
      <c r="M54" s="284" t="s">
        <v>794</v>
      </c>
      <c r="N54" s="272"/>
    </row>
    <row r="55" ht="171" spans="1:14">
      <c r="A55" s="271"/>
      <c r="B55" s="202" t="s">
        <v>795</v>
      </c>
      <c r="C55" s="282"/>
      <c r="D55" s="272"/>
      <c r="E55" s="202"/>
      <c r="F55" s="272"/>
      <c r="G55" s="203"/>
      <c r="H55" s="266"/>
      <c r="I55" s="266"/>
      <c r="J55" s="266"/>
      <c r="K55" s="202" t="s">
        <v>796</v>
      </c>
      <c r="L55" s="283">
        <v>0</v>
      </c>
      <c r="M55" s="284" t="s">
        <v>797</v>
      </c>
      <c r="N55" s="272"/>
    </row>
    <row r="56" ht="42.75" spans="1:14">
      <c r="A56" s="271"/>
      <c r="B56" s="202"/>
      <c r="C56" s="282"/>
      <c r="D56" s="272"/>
      <c r="E56" s="202" t="s">
        <v>795</v>
      </c>
      <c r="F56" s="272"/>
      <c r="G56" s="203">
        <v>6.83</v>
      </c>
      <c r="H56" s="266">
        <v>60.464</v>
      </c>
      <c r="I56" s="285">
        <v>0.00488</v>
      </c>
      <c r="J56" s="266">
        <f>G56-I56</f>
        <v>6.82512</v>
      </c>
      <c r="K56" s="202" t="s">
        <v>793</v>
      </c>
      <c r="L56" s="283">
        <v>0.705</v>
      </c>
      <c r="M56" s="284" t="s">
        <v>798</v>
      </c>
      <c r="N56" s="272"/>
    </row>
    <row r="57" ht="142.5" spans="1:14">
      <c r="A57" s="271"/>
      <c r="B57" s="202"/>
      <c r="C57" s="282"/>
      <c r="D57" s="272"/>
      <c r="E57" s="202"/>
      <c r="F57" s="272"/>
      <c r="G57" s="203"/>
      <c r="H57" s="266"/>
      <c r="I57" s="285"/>
      <c r="J57" s="266"/>
      <c r="K57" s="202" t="s">
        <v>799</v>
      </c>
      <c r="L57" s="283">
        <v>2.71</v>
      </c>
      <c r="M57" s="284" t="s">
        <v>800</v>
      </c>
      <c r="N57" s="272"/>
    </row>
    <row r="58" spans="1:14">
      <c r="A58" s="271"/>
      <c r="B58" s="202"/>
      <c r="C58" s="282"/>
      <c r="D58" s="272"/>
      <c r="E58" s="202"/>
      <c r="F58" s="272"/>
      <c r="G58" s="203"/>
      <c r="H58" s="266"/>
      <c r="I58" s="285"/>
      <c r="J58" s="266"/>
      <c r="K58" s="202" t="s">
        <v>765</v>
      </c>
      <c r="L58" s="283">
        <v>1.3</v>
      </c>
      <c r="M58" s="284" t="s">
        <v>801</v>
      </c>
      <c r="N58" s="272"/>
    </row>
    <row r="59" ht="71.25" spans="1:14">
      <c r="A59" s="271"/>
      <c r="B59" s="202"/>
      <c r="C59" s="282"/>
      <c r="D59" s="272"/>
      <c r="E59" s="202"/>
      <c r="F59" s="272"/>
      <c r="G59" s="203"/>
      <c r="H59" s="266"/>
      <c r="I59" s="285"/>
      <c r="J59" s="266"/>
      <c r="K59" s="202" t="s">
        <v>789</v>
      </c>
      <c r="L59" s="283">
        <v>1.51</v>
      </c>
      <c r="M59" s="284" t="s">
        <v>802</v>
      </c>
      <c r="N59" s="272"/>
    </row>
    <row r="60" ht="71.25" spans="1:14">
      <c r="A60" s="271"/>
      <c r="B60" s="202"/>
      <c r="C60" s="282"/>
      <c r="D60" s="272"/>
      <c r="E60" s="202"/>
      <c r="F60" s="272"/>
      <c r="G60" s="203"/>
      <c r="H60" s="266"/>
      <c r="I60" s="285"/>
      <c r="J60" s="266"/>
      <c r="K60" s="202" t="s">
        <v>769</v>
      </c>
      <c r="L60" s="283">
        <v>0.3</v>
      </c>
      <c r="M60" s="284" t="s">
        <v>803</v>
      </c>
      <c r="N60" s="272"/>
    </row>
    <row r="61" spans="1:14">
      <c r="A61" s="271"/>
      <c r="B61" s="202" t="s">
        <v>690</v>
      </c>
      <c r="C61" s="282"/>
      <c r="D61" s="272"/>
      <c r="E61" s="202"/>
      <c r="F61" s="272"/>
      <c r="G61" s="203"/>
      <c r="H61" s="266"/>
      <c r="I61" s="285"/>
      <c r="J61" s="266"/>
      <c r="K61" s="202" t="s">
        <v>772</v>
      </c>
      <c r="L61" s="283">
        <f>J56-L56-L57-L58-L59-L60</f>
        <v>0.30012</v>
      </c>
      <c r="M61" s="284" t="s">
        <v>804</v>
      </c>
      <c r="N61" s="272"/>
    </row>
    <row r="62" spans="1:14">
      <c r="A62" s="271"/>
      <c r="B62" s="202"/>
      <c r="C62" s="282"/>
      <c r="D62" s="272"/>
      <c r="E62" s="202" t="s">
        <v>690</v>
      </c>
      <c r="F62" s="272"/>
      <c r="G62" s="203">
        <f>-26.36*140/380.6</f>
        <v>-9.6962690488702</v>
      </c>
      <c r="H62" s="266">
        <v>125.671</v>
      </c>
      <c r="I62" s="285">
        <v>3.15673</v>
      </c>
      <c r="J62" s="266">
        <f>G62-I62</f>
        <v>-12.8529990488702</v>
      </c>
      <c r="K62" s="202" t="s">
        <v>805</v>
      </c>
      <c r="L62" s="283">
        <v>0</v>
      </c>
      <c r="M62" s="284" t="s">
        <v>806</v>
      </c>
      <c r="N62" s="272"/>
    </row>
    <row r="63" ht="57" spans="1:14">
      <c r="A63" s="271"/>
      <c r="B63" s="202"/>
      <c r="C63" s="282"/>
      <c r="D63" s="272"/>
      <c r="E63" s="202"/>
      <c r="F63" s="272"/>
      <c r="G63" s="203"/>
      <c r="H63" s="266"/>
      <c r="I63" s="285"/>
      <c r="J63" s="266"/>
      <c r="K63" s="202" t="s">
        <v>780</v>
      </c>
      <c r="L63" s="283">
        <v>0</v>
      </c>
      <c r="M63" s="284" t="s">
        <v>807</v>
      </c>
      <c r="N63" s="272"/>
    </row>
    <row r="64" ht="85.5" spans="1:14">
      <c r="A64" s="271"/>
      <c r="B64" s="202"/>
      <c r="C64" s="282"/>
      <c r="D64" s="272"/>
      <c r="E64" s="202"/>
      <c r="F64" s="272"/>
      <c r="G64" s="203"/>
      <c r="H64" s="266"/>
      <c r="I64" s="285"/>
      <c r="J64" s="266"/>
      <c r="K64" s="202" t="s">
        <v>808</v>
      </c>
      <c r="L64" s="283">
        <v>0</v>
      </c>
      <c r="M64" s="284" t="s">
        <v>809</v>
      </c>
      <c r="N64" s="272"/>
    </row>
    <row r="65" ht="71.25" spans="1:14">
      <c r="A65" s="271"/>
      <c r="B65" s="202"/>
      <c r="C65" s="282"/>
      <c r="D65" s="272"/>
      <c r="E65" s="202"/>
      <c r="F65" s="272"/>
      <c r="G65" s="203"/>
      <c r="H65" s="266"/>
      <c r="I65" s="285"/>
      <c r="J65" s="266"/>
      <c r="K65" s="202" t="s">
        <v>810</v>
      </c>
      <c r="L65" s="283">
        <v>0</v>
      </c>
      <c r="M65" s="284" t="s">
        <v>811</v>
      </c>
      <c r="N65" s="272"/>
    </row>
    <row r="66" ht="71.25" spans="1:14">
      <c r="A66" s="271"/>
      <c r="B66" s="202"/>
      <c r="C66" s="282"/>
      <c r="D66" s="272"/>
      <c r="E66" s="202"/>
      <c r="F66" s="272"/>
      <c r="G66" s="203"/>
      <c r="H66" s="266"/>
      <c r="I66" s="285"/>
      <c r="J66" s="266"/>
      <c r="K66" s="202" t="s">
        <v>812</v>
      </c>
      <c r="L66" s="283">
        <v>0</v>
      </c>
      <c r="M66" s="284" t="s">
        <v>813</v>
      </c>
      <c r="N66" s="272"/>
    </row>
    <row r="67" ht="99.75" spans="1:14">
      <c r="A67" s="271"/>
      <c r="B67" s="202"/>
      <c r="C67" s="282"/>
      <c r="D67" s="272"/>
      <c r="E67" s="202"/>
      <c r="F67" s="272"/>
      <c r="G67" s="203"/>
      <c r="H67" s="266"/>
      <c r="I67" s="285"/>
      <c r="J67" s="266"/>
      <c r="K67" s="202" t="s">
        <v>814</v>
      </c>
      <c r="L67" s="283">
        <v>0</v>
      </c>
      <c r="M67" s="284" t="s">
        <v>815</v>
      </c>
      <c r="N67" s="272"/>
    </row>
    <row r="68" ht="57" spans="1:14">
      <c r="A68" s="271"/>
      <c r="B68" s="202"/>
      <c r="C68" s="282"/>
      <c r="D68" s="272"/>
      <c r="E68" s="202"/>
      <c r="F68" s="272"/>
      <c r="G68" s="203"/>
      <c r="H68" s="266"/>
      <c r="I68" s="285"/>
      <c r="J68" s="266"/>
      <c r="K68" s="202" t="s">
        <v>816</v>
      </c>
      <c r="L68" s="283">
        <v>0</v>
      </c>
      <c r="M68" s="284" t="s">
        <v>817</v>
      </c>
      <c r="N68" s="272"/>
    </row>
    <row r="69" ht="42.75" spans="1:14">
      <c r="A69" s="271"/>
      <c r="B69" s="202"/>
      <c r="C69" s="282"/>
      <c r="D69" s="272"/>
      <c r="E69" s="202"/>
      <c r="F69" s="272"/>
      <c r="G69" s="203"/>
      <c r="H69" s="266"/>
      <c r="I69" s="285"/>
      <c r="J69" s="266"/>
      <c r="K69" s="202" t="s">
        <v>782</v>
      </c>
      <c r="L69" s="283">
        <v>0</v>
      </c>
      <c r="M69" s="284" t="s">
        <v>818</v>
      </c>
      <c r="N69" s="272"/>
    </row>
    <row r="70" ht="42.75" spans="1:14">
      <c r="A70" s="271"/>
      <c r="B70" s="202" t="s">
        <v>819</v>
      </c>
      <c r="C70" s="282"/>
      <c r="D70" s="272"/>
      <c r="E70" s="202"/>
      <c r="F70" s="272"/>
      <c r="G70" s="203"/>
      <c r="H70" s="266"/>
      <c r="I70" s="285"/>
      <c r="J70" s="266"/>
      <c r="K70" s="202" t="s">
        <v>784</v>
      </c>
      <c r="L70" s="283">
        <v>0</v>
      </c>
      <c r="M70" s="284" t="s">
        <v>820</v>
      </c>
      <c r="N70" s="272"/>
    </row>
    <row r="71" ht="71.25" spans="1:14">
      <c r="A71" s="271"/>
      <c r="B71" s="202"/>
      <c r="C71" s="282"/>
      <c r="D71" s="272"/>
      <c r="E71" s="202" t="s">
        <v>819</v>
      </c>
      <c r="F71" s="272"/>
      <c r="G71" s="203">
        <v>-1.22</v>
      </c>
      <c r="H71" s="266">
        <v>107.95584</v>
      </c>
      <c r="I71" s="285">
        <v>8.691355</v>
      </c>
      <c r="J71" s="266">
        <f>G71-I71</f>
        <v>-9.911355</v>
      </c>
      <c r="K71" s="202" t="s">
        <v>765</v>
      </c>
      <c r="L71" s="283">
        <v>0</v>
      </c>
      <c r="M71" s="284" t="s">
        <v>821</v>
      </c>
      <c r="N71" s="272"/>
    </row>
    <row r="72" spans="1:14">
      <c r="A72" s="271"/>
      <c r="B72" s="202"/>
      <c r="C72" s="282"/>
      <c r="D72" s="272"/>
      <c r="E72" s="202"/>
      <c r="F72" s="272"/>
      <c r="G72" s="203"/>
      <c r="H72" s="266"/>
      <c r="I72" s="285"/>
      <c r="J72" s="266"/>
      <c r="K72" s="202" t="s">
        <v>767</v>
      </c>
      <c r="L72" s="283">
        <v>0</v>
      </c>
      <c r="M72" s="284" t="s">
        <v>822</v>
      </c>
      <c r="N72" s="272"/>
    </row>
    <row r="73" ht="28.5" spans="1:14">
      <c r="A73" s="271"/>
      <c r="B73" s="202"/>
      <c r="C73" s="282"/>
      <c r="D73" s="272"/>
      <c r="E73" s="202"/>
      <c r="F73" s="272"/>
      <c r="G73" s="203"/>
      <c r="H73" s="266"/>
      <c r="I73" s="285"/>
      <c r="J73" s="266"/>
      <c r="K73" s="202" t="s">
        <v>789</v>
      </c>
      <c r="L73" s="283">
        <v>0</v>
      </c>
      <c r="M73" s="284" t="s">
        <v>823</v>
      </c>
      <c r="N73" s="272"/>
    </row>
    <row r="74" spans="1:14">
      <c r="A74" s="271"/>
      <c r="B74" s="202"/>
      <c r="C74" s="282"/>
      <c r="D74" s="272"/>
      <c r="E74" s="202"/>
      <c r="F74" s="272"/>
      <c r="G74" s="203"/>
      <c r="H74" s="266"/>
      <c r="I74" s="285"/>
      <c r="J74" s="266"/>
      <c r="K74" s="202" t="s">
        <v>786</v>
      </c>
      <c r="L74" s="283">
        <v>0</v>
      </c>
      <c r="M74" s="284" t="s">
        <v>824</v>
      </c>
      <c r="N74" s="272"/>
    </row>
    <row r="75" spans="1:14">
      <c r="A75" s="271"/>
      <c r="B75" s="202"/>
      <c r="C75" s="282"/>
      <c r="D75" s="272"/>
      <c r="E75" s="202"/>
      <c r="F75" s="272"/>
      <c r="G75" s="203"/>
      <c r="H75" s="266"/>
      <c r="I75" s="285"/>
      <c r="J75" s="266"/>
      <c r="K75" s="202" t="s">
        <v>776</v>
      </c>
      <c r="L75" s="283">
        <v>0</v>
      </c>
      <c r="M75" s="284" t="s">
        <v>825</v>
      </c>
      <c r="N75" s="272"/>
    </row>
    <row r="76" ht="71.25" spans="1:14">
      <c r="A76" s="271"/>
      <c r="B76" s="202"/>
      <c r="C76" s="282"/>
      <c r="D76" s="272"/>
      <c r="E76" s="202"/>
      <c r="F76" s="272"/>
      <c r="G76" s="203"/>
      <c r="H76" s="266"/>
      <c r="I76" s="285"/>
      <c r="J76" s="266"/>
      <c r="K76" s="202" t="s">
        <v>805</v>
      </c>
      <c r="L76" s="283">
        <v>0</v>
      </c>
      <c r="M76" s="284" t="s">
        <v>826</v>
      </c>
      <c r="N76" s="272"/>
    </row>
    <row r="77" ht="85.5" spans="1:14">
      <c r="A77" s="271"/>
      <c r="B77" s="202"/>
      <c r="C77" s="282"/>
      <c r="D77" s="272"/>
      <c r="E77" s="202"/>
      <c r="F77" s="272"/>
      <c r="G77" s="203"/>
      <c r="H77" s="266"/>
      <c r="I77" s="285"/>
      <c r="J77" s="266"/>
      <c r="K77" s="202" t="s">
        <v>827</v>
      </c>
      <c r="L77" s="283">
        <v>0</v>
      </c>
      <c r="M77" s="284" t="s">
        <v>828</v>
      </c>
      <c r="N77" s="272"/>
    </row>
    <row r="78" ht="171" spans="1:14">
      <c r="A78" s="271"/>
      <c r="B78" s="202"/>
      <c r="C78" s="282"/>
      <c r="D78" s="272"/>
      <c r="E78" s="202"/>
      <c r="F78" s="272"/>
      <c r="G78" s="203"/>
      <c r="H78" s="266"/>
      <c r="I78" s="285"/>
      <c r="J78" s="266"/>
      <c r="K78" s="202" t="s">
        <v>763</v>
      </c>
      <c r="L78" s="283">
        <v>0</v>
      </c>
      <c r="M78" s="284" t="s">
        <v>829</v>
      </c>
      <c r="N78" s="272"/>
    </row>
    <row r="79" ht="71.25" spans="1:14">
      <c r="A79" s="271"/>
      <c r="B79" s="202"/>
      <c r="C79" s="282"/>
      <c r="D79" s="272"/>
      <c r="E79" s="202"/>
      <c r="F79" s="272"/>
      <c r="G79" s="203"/>
      <c r="H79" s="266"/>
      <c r="I79" s="285"/>
      <c r="J79" s="266"/>
      <c r="K79" s="202" t="s">
        <v>830</v>
      </c>
      <c r="L79" s="283">
        <v>0</v>
      </c>
      <c r="M79" s="284" t="s">
        <v>831</v>
      </c>
      <c r="N79" s="272"/>
    </row>
    <row r="80" ht="57" spans="1:14">
      <c r="A80" s="271"/>
      <c r="B80" s="202"/>
      <c r="C80" s="282"/>
      <c r="D80" s="272"/>
      <c r="E80" s="202"/>
      <c r="F80" s="272"/>
      <c r="G80" s="203"/>
      <c r="H80" s="266"/>
      <c r="I80" s="285"/>
      <c r="J80" s="266"/>
      <c r="K80" s="202" t="s">
        <v>780</v>
      </c>
      <c r="L80" s="283">
        <v>0</v>
      </c>
      <c r="M80" s="284" t="s">
        <v>832</v>
      </c>
      <c r="N80" s="272"/>
    </row>
    <row r="81" spans="1:14">
      <c r="A81" s="271"/>
      <c r="B81" s="202"/>
      <c r="C81" s="282"/>
      <c r="D81" s="272"/>
      <c r="E81" s="202"/>
      <c r="F81" s="272"/>
      <c r="G81" s="203"/>
      <c r="H81" s="266"/>
      <c r="I81" s="285"/>
      <c r="J81" s="266"/>
      <c r="K81" s="202" t="s">
        <v>774</v>
      </c>
      <c r="L81" s="283">
        <v>0</v>
      </c>
      <c r="M81" s="284" t="s">
        <v>833</v>
      </c>
      <c r="N81" s="272"/>
    </row>
    <row r="82" ht="99.75" spans="1:14">
      <c r="A82" s="275"/>
      <c r="B82" s="202"/>
      <c r="C82" s="286"/>
      <c r="D82" s="272"/>
      <c r="E82" s="202"/>
      <c r="F82" s="272"/>
      <c r="G82" s="203"/>
      <c r="H82" s="266"/>
      <c r="I82" s="285"/>
      <c r="J82" s="266"/>
      <c r="K82" s="202" t="s">
        <v>834</v>
      </c>
      <c r="L82" s="283">
        <v>0</v>
      </c>
      <c r="M82" s="284" t="s">
        <v>835</v>
      </c>
      <c r="N82" s="272"/>
    </row>
    <row r="83" ht="85.5" spans="1:14">
      <c r="A83" s="267">
        <v>5</v>
      </c>
      <c r="B83" s="267" t="s">
        <v>836</v>
      </c>
      <c r="C83" s="279" t="s">
        <v>837</v>
      </c>
      <c r="D83" s="276"/>
      <c r="E83" s="202"/>
      <c r="F83" s="276"/>
      <c r="G83" s="203"/>
      <c r="H83" s="266"/>
      <c r="I83" s="285"/>
      <c r="J83" s="266"/>
      <c r="K83" s="202" t="s">
        <v>778</v>
      </c>
      <c r="L83" s="283">
        <v>0</v>
      </c>
      <c r="M83" s="284" t="s">
        <v>838</v>
      </c>
      <c r="N83" s="276"/>
    </row>
    <row r="84" ht="185.25" spans="1:14">
      <c r="A84" s="271"/>
      <c r="B84" s="271"/>
      <c r="C84" s="280"/>
      <c r="D84" s="269">
        <v>5</v>
      </c>
      <c r="E84" s="269" t="s">
        <v>836</v>
      </c>
      <c r="F84" s="269" t="s">
        <v>837</v>
      </c>
      <c r="G84" s="229">
        <v>-86.51</v>
      </c>
      <c r="H84" s="270">
        <v>101.922175</v>
      </c>
      <c r="I84" s="270">
        <v>0.16114</v>
      </c>
      <c r="J84" s="270">
        <f>G84-I84</f>
        <v>-86.67114</v>
      </c>
      <c r="K84" s="202" t="s">
        <v>839</v>
      </c>
      <c r="L84" s="283">
        <v>0</v>
      </c>
      <c r="M84" s="284" t="s">
        <v>840</v>
      </c>
      <c r="N84" s="270">
        <f>SUMIF(J84:J96,"&gt;0",J84:J96)</f>
        <v>0</v>
      </c>
    </row>
    <row r="85" ht="128.25" spans="1:14">
      <c r="A85" s="271"/>
      <c r="B85" s="271"/>
      <c r="C85" s="280"/>
      <c r="D85" s="272"/>
      <c r="E85" s="272"/>
      <c r="F85" s="272"/>
      <c r="G85" s="277"/>
      <c r="H85" s="273"/>
      <c r="I85" s="273"/>
      <c r="J85" s="273"/>
      <c r="K85" s="202" t="s">
        <v>841</v>
      </c>
      <c r="L85" s="283">
        <v>0</v>
      </c>
      <c r="M85" s="284" t="s">
        <v>842</v>
      </c>
      <c r="N85" s="272"/>
    </row>
    <row r="86" ht="171" spans="1:14">
      <c r="A86" s="271"/>
      <c r="B86" s="271"/>
      <c r="C86" s="280"/>
      <c r="D86" s="272"/>
      <c r="E86" s="272"/>
      <c r="F86" s="272"/>
      <c r="G86" s="277"/>
      <c r="H86" s="273"/>
      <c r="I86" s="273"/>
      <c r="J86" s="273"/>
      <c r="K86" s="202" t="s">
        <v>843</v>
      </c>
      <c r="L86" s="283">
        <v>0</v>
      </c>
      <c r="M86" s="284" t="s">
        <v>844</v>
      </c>
      <c r="N86" s="272"/>
    </row>
    <row r="87" ht="128.25" spans="1:14">
      <c r="A87" s="271"/>
      <c r="B87" s="271"/>
      <c r="C87" s="280"/>
      <c r="D87" s="272"/>
      <c r="E87" s="272"/>
      <c r="F87" s="272"/>
      <c r="G87" s="277"/>
      <c r="H87" s="273"/>
      <c r="I87" s="273"/>
      <c r="J87" s="273"/>
      <c r="K87" s="202" t="s">
        <v>845</v>
      </c>
      <c r="L87" s="283">
        <v>0</v>
      </c>
      <c r="M87" s="284" t="s">
        <v>846</v>
      </c>
      <c r="N87" s="272"/>
    </row>
    <row r="88" ht="71.25" spans="1:14">
      <c r="A88" s="271"/>
      <c r="B88" s="271"/>
      <c r="C88" s="280"/>
      <c r="D88" s="272"/>
      <c r="E88" s="272"/>
      <c r="F88" s="272"/>
      <c r="G88" s="277"/>
      <c r="H88" s="273"/>
      <c r="I88" s="273"/>
      <c r="J88" s="273"/>
      <c r="K88" s="202" t="s">
        <v>847</v>
      </c>
      <c r="L88" s="283">
        <v>0</v>
      </c>
      <c r="M88" s="284" t="s">
        <v>848</v>
      </c>
      <c r="N88" s="272"/>
    </row>
    <row r="89" ht="85.5" spans="1:14">
      <c r="A89" s="271"/>
      <c r="B89" s="271"/>
      <c r="C89" s="280"/>
      <c r="D89" s="272"/>
      <c r="E89" s="272"/>
      <c r="F89" s="272"/>
      <c r="G89" s="277"/>
      <c r="H89" s="273"/>
      <c r="I89" s="273"/>
      <c r="J89" s="273"/>
      <c r="K89" s="202" t="s">
        <v>849</v>
      </c>
      <c r="L89" s="283">
        <v>0</v>
      </c>
      <c r="M89" s="284" t="s">
        <v>850</v>
      </c>
      <c r="N89" s="272"/>
    </row>
    <row r="90" ht="28.5" spans="1:14">
      <c r="A90" s="271"/>
      <c r="B90" s="271"/>
      <c r="C90" s="280"/>
      <c r="D90" s="272"/>
      <c r="E90" s="272"/>
      <c r="F90" s="272"/>
      <c r="G90" s="277"/>
      <c r="H90" s="273"/>
      <c r="I90" s="273"/>
      <c r="J90" s="273"/>
      <c r="K90" s="202" t="s">
        <v>851</v>
      </c>
      <c r="L90" s="283">
        <v>0</v>
      </c>
      <c r="M90" s="284" t="s">
        <v>852</v>
      </c>
      <c r="N90" s="272"/>
    </row>
    <row r="91" ht="99.75" spans="1:14">
      <c r="A91" s="271"/>
      <c r="B91" s="271"/>
      <c r="C91" s="280"/>
      <c r="D91" s="272"/>
      <c r="E91" s="272"/>
      <c r="F91" s="272"/>
      <c r="G91" s="277"/>
      <c r="H91" s="273"/>
      <c r="I91" s="273"/>
      <c r="J91" s="273"/>
      <c r="K91" s="202" t="s">
        <v>853</v>
      </c>
      <c r="L91" s="283">
        <v>0</v>
      </c>
      <c r="M91" s="284" t="s">
        <v>854</v>
      </c>
      <c r="N91" s="272"/>
    </row>
    <row r="92" ht="71.25" spans="1:14">
      <c r="A92" s="271"/>
      <c r="B92" s="271"/>
      <c r="C92" s="280"/>
      <c r="D92" s="272"/>
      <c r="E92" s="272"/>
      <c r="F92" s="272"/>
      <c r="G92" s="277"/>
      <c r="H92" s="273"/>
      <c r="I92" s="273"/>
      <c r="J92" s="273"/>
      <c r="K92" s="202" t="s">
        <v>855</v>
      </c>
      <c r="L92" s="283">
        <v>0</v>
      </c>
      <c r="M92" s="284" t="s">
        <v>856</v>
      </c>
      <c r="N92" s="272"/>
    </row>
    <row r="93" ht="85.5" spans="1:14">
      <c r="A93" s="271"/>
      <c r="B93" s="271"/>
      <c r="C93" s="280"/>
      <c r="D93" s="272"/>
      <c r="E93" s="272"/>
      <c r="F93" s="272"/>
      <c r="G93" s="277"/>
      <c r="H93" s="273"/>
      <c r="I93" s="273"/>
      <c r="J93" s="273"/>
      <c r="K93" s="202" t="s">
        <v>857</v>
      </c>
      <c r="L93" s="283">
        <v>0</v>
      </c>
      <c r="M93" s="284" t="s">
        <v>858</v>
      </c>
      <c r="N93" s="272"/>
    </row>
    <row r="94" ht="85.5" spans="1:14">
      <c r="A94" s="271"/>
      <c r="B94" s="271"/>
      <c r="C94" s="280"/>
      <c r="D94" s="272"/>
      <c r="E94" s="272"/>
      <c r="F94" s="272"/>
      <c r="G94" s="277"/>
      <c r="H94" s="273"/>
      <c r="I94" s="273"/>
      <c r="J94" s="273"/>
      <c r="K94" s="202" t="s">
        <v>859</v>
      </c>
      <c r="L94" s="283">
        <v>0</v>
      </c>
      <c r="M94" s="284" t="s">
        <v>860</v>
      </c>
      <c r="N94" s="272"/>
    </row>
    <row r="95" ht="128.25" spans="1:14">
      <c r="A95" s="271"/>
      <c r="B95" s="265" t="s">
        <v>861</v>
      </c>
      <c r="C95" s="280"/>
      <c r="D95" s="272"/>
      <c r="E95" s="272"/>
      <c r="F95" s="272"/>
      <c r="G95" s="277"/>
      <c r="H95" s="273"/>
      <c r="I95" s="273"/>
      <c r="J95" s="273"/>
      <c r="K95" s="202" t="s">
        <v>862</v>
      </c>
      <c r="L95" s="283">
        <v>0</v>
      </c>
      <c r="M95" s="284" t="s">
        <v>863</v>
      </c>
      <c r="N95" s="272"/>
    </row>
    <row r="96" ht="57" spans="1:14">
      <c r="A96" s="267">
        <v>6</v>
      </c>
      <c r="B96" s="267" t="s">
        <v>864</v>
      </c>
      <c r="C96" s="267" t="s">
        <v>865</v>
      </c>
      <c r="D96" s="272"/>
      <c r="E96" s="202" t="s">
        <v>861</v>
      </c>
      <c r="F96" s="272"/>
      <c r="G96" s="203">
        <f>-245.21*40/598.5</f>
        <v>-16.3883040935672</v>
      </c>
      <c r="H96" s="266">
        <v>5.333125</v>
      </c>
      <c r="I96" s="266">
        <v>0</v>
      </c>
      <c r="J96" s="266">
        <f>G96-I96</f>
        <v>-16.3883040935672</v>
      </c>
      <c r="K96" s="202" t="s">
        <v>866</v>
      </c>
      <c r="L96" s="283">
        <v>0</v>
      </c>
      <c r="M96" s="284" t="s">
        <v>867</v>
      </c>
      <c r="N96" s="272"/>
    </row>
    <row r="97" spans="1:14">
      <c r="A97" s="271"/>
      <c r="B97" s="271"/>
      <c r="C97" s="271"/>
      <c r="D97" s="269">
        <v>6</v>
      </c>
      <c r="E97" s="269" t="s">
        <v>864</v>
      </c>
      <c r="F97" s="269" t="s">
        <v>865</v>
      </c>
      <c r="G97" s="203">
        <f>56.82*100/303</f>
        <v>18.7524752475248</v>
      </c>
      <c r="H97" s="266">
        <f>41.625235+4.69</f>
        <v>46.315235</v>
      </c>
      <c r="I97" s="266">
        <v>0.32494</v>
      </c>
      <c r="J97" s="266">
        <f>G97-I97</f>
        <v>18.4275352475248</v>
      </c>
      <c r="K97" s="202" t="s">
        <v>868</v>
      </c>
      <c r="L97" s="290">
        <v>1.5</v>
      </c>
      <c r="M97" s="202" t="s">
        <v>869</v>
      </c>
      <c r="N97" s="270">
        <f>SUMIF(J97:J113,"&gt;0",J97:J113)</f>
        <v>47.5016817782228</v>
      </c>
    </row>
    <row r="98" ht="121.5" spans="1:14">
      <c r="A98" s="271"/>
      <c r="B98" s="271"/>
      <c r="C98" s="271"/>
      <c r="D98" s="272"/>
      <c r="E98" s="272"/>
      <c r="F98" s="272"/>
      <c r="G98" s="203"/>
      <c r="H98" s="266"/>
      <c r="I98" s="266"/>
      <c r="J98" s="266"/>
      <c r="K98" s="202" t="s">
        <v>870</v>
      </c>
      <c r="L98" s="290">
        <v>1.628</v>
      </c>
      <c r="M98" s="202" t="s">
        <v>871</v>
      </c>
      <c r="N98" s="272"/>
    </row>
    <row r="99" ht="27" spans="1:14">
      <c r="A99" s="271"/>
      <c r="B99" s="271"/>
      <c r="C99" s="271"/>
      <c r="D99" s="272"/>
      <c r="E99" s="272"/>
      <c r="F99" s="272"/>
      <c r="G99" s="203"/>
      <c r="H99" s="266"/>
      <c r="I99" s="266"/>
      <c r="J99" s="266"/>
      <c r="K99" s="202" t="s">
        <v>872</v>
      </c>
      <c r="L99" s="290">
        <v>11</v>
      </c>
      <c r="M99" s="202" t="s">
        <v>873</v>
      </c>
      <c r="N99" s="272"/>
    </row>
    <row r="100" ht="67.5" spans="1:14">
      <c r="A100" s="271"/>
      <c r="B100" s="271"/>
      <c r="C100" s="271"/>
      <c r="D100" s="272"/>
      <c r="E100" s="272"/>
      <c r="F100" s="272"/>
      <c r="G100" s="203"/>
      <c r="H100" s="266"/>
      <c r="I100" s="266"/>
      <c r="J100" s="266"/>
      <c r="K100" s="202" t="s">
        <v>874</v>
      </c>
      <c r="L100" s="290">
        <v>1.7</v>
      </c>
      <c r="M100" s="202" t="s">
        <v>875</v>
      </c>
      <c r="N100" s="272"/>
    </row>
    <row r="101" ht="135" spans="1:14">
      <c r="A101" s="271"/>
      <c r="B101" s="271"/>
      <c r="C101" s="271"/>
      <c r="D101" s="272"/>
      <c r="E101" s="272"/>
      <c r="F101" s="272"/>
      <c r="G101" s="203"/>
      <c r="H101" s="266"/>
      <c r="I101" s="266"/>
      <c r="J101" s="266"/>
      <c r="K101" s="202" t="s">
        <v>876</v>
      </c>
      <c r="L101" s="290">
        <v>0.6</v>
      </c>
      <c r="M101" s="202" t="s">
        <v>877</v>
      </c>
      <c r="N101" s="272"/>
    </row>
    <row r="102" ht="81" spans="1:14">
      <c r="A102" s="271"/>
      <c r="B102" s="275"/>
      <c r="C102" s="271"/>
      <c r="D102" s="272"/>
      <c r="E102" s="272"/>
      <c r="F102" s="272"/>
      <c r="G102" s="203"/>
      <c r="H102" s="266"/>
      <c r="I102" s="266"/>
      <c r="J102" s="266"/>
      <c r="K102" s="202" t="s">
        <v>878</v>
      </c>
      <c r="L102" s="290">
        <v>1</v>
      </c>
      <c r="M102" s="202" t="s">
        <v>879</v>
      </c>
      <c r="N102" s="272"/>
    </row>
    <row r="103" ht="202.5" spans="1:14">
      <c r="A103" s="271"/>
      <c r="B103" s="265" t="s">
        <v>880</v>
      </c>
      <c r="C103" s="271"/>
      <c r="D103" s="272"/>
      <c r="E103" s="276"/>
      <c r="F103" s="272"/>
      <c r="G103" s="203"/>
      <c r="H103" s="266"/>
      <c r="I103" s="266"/>
      <c r="J103" s="266"/>
      <c r="K103" s="202" t="s">
        <v>881</v>
      </c>
      <c r="L103" s="290">
        <v>1</v>
      </c>
      <c r="M103" s="202" t="s">
        <v>882</v>
      </c>
      <c r="N103" s="272"/>
    </row>
    <row r="104" spans="1:14">
      <c r="A104" s="271"/>
      <c r="B104" s="265"/>
      <c r="C104" s="271"/>
      <c r="D104" s="272"/>
      <c r="E104" s="202" t="s">
        <v>880</v>
      </c>
      <c r="F104" s="272"/>
      <c r="G104" s="203">
        <v>32.85</v>
      </c>
      <c r="H104" s="266">
        <f>83.275702+4.69</f>
        <v>87.965702</v>
      </c>
      <c r="I104" s="266">
        <f>2.282155+2.831</f>
        <v>5.113155</v>
      </c>
      <c r="J104" s="266">
        <f>G104-I104</f>
        <v>27.736845</v>
      </c>
      <c r="K104" s="202" t="s">
        <v>883</v>
      </c>
      <c r="L104" s="290">
        <f>15+3.737</f>
        <v>18.737</v>
      </c>
      <c r="M104" s="284" t="s">
        <v>883</v>
      </c>
      <c r="N104" s="272"/>
    </row>
    <row r="105" ht="128.25" spans="1:14">
      <c r="A105" s="271"/>
      <c r="B105" s="265"/>
      <c r="C105" s="271"/>
      <c r="D105" s="272"/>
      <c r="E105" s="202"/>
      <c r="F105" s="272"/>
      <c r="G105" s="203"/>
      <c r="H105" s="266"/>
      <c r="I105" s="266"/>
      <c r="J105" s="266"/>
      <c r="K105" s="202" t="s">
        <v>878</v>
      </c>
      <c r="L105" s="290">
        <v>3</v>
      </c>
      <c r="M105" s="284" t="s">
        <v>884</v>
      </c>
      <c r="N105" s="272"/>
    </row>
    <row r="106" ht="242.25" spans="1:14">
      <c r="A106" s="271"/>
      <c r="B106" s="265"/>
      <c r="C106" s="271"/>
      <c r="D106" s="272"/>
      <c r="E106" s="202"/>
      <c r="F106" s="272"/>
      <c r="G106" s="203"/>
      <c r="H106" s="266"/>
      <c r="I106" s="266"/>
      <c r="J106" s="266"/>
      <c r="K106" s="291" t="s">
        <v>885</v>
      </c>
      <c r="L106" s="290">
        <v>2</v>
      </c>
      <c r="M106" s="284" t="s">
        <v>886</v>
      </c>
      <c r="N106" s="272"/>
    </row>
    <row r="107" ht="256.5" spans="1:14">
      <c r="A107" s="271"/>
      <c r="B107" s="265"/>
      <c r="C107" s="271"/>
      <c r="D107" s="272"/>
      <c r="E107" s="202"/>
      <c r="F107" s="272"/>
      <c r="G107" s="203"/>
      <c r="H107" s="266"/>
      <c r="I107" s="266"/>
      <c r="J107" s="266"/>
      <c r="K107" s="291" t="s">
        <v>887</v>
      </c>
      <c r="L107" s="290">
        <v>2</v>
      </c>
      <c r="M107" s="284" t="s">
        <v>888</v>
      </c>
      <c r="N107" s="272"/>
    </row>
    <row r="108" ht="228" spans="1:14">
      <c r="A108" s="271"/>
      <c r="B108" s="265" t="s">
        <v>889</v>
      </c>
      <c r="C108" s="271"/>
      <c r="D108" s="272"/>
      <c r="E108" s="202"/>
      <c r="F108" s="272"/>
      <c r="G108" s="203"/>
      <c r="H108" s="266"/>
      <c r="I108" s="266"/>
      <c r="J108" s="266"/>
      <c r="K108" s="292" t="s">
        <v>890</v>
      </c>
      <c r="L108" s="290">
        <v>2</v>
      </c>
      <c r="M108" s="284" t="s">
        <v>891</v>
      </c>
      <c r="N108" s="272"/>
    </row>
    <row r="109" ht="28.5" spans="1:14">
      <c r="A109" s="271"/>
      <c r="B109" s="267" t="s">
        <v>726</v>
      </c>
      <c r="C109" s="271"/>
      <c r="D109" s="272"/>
      <c r="E109" s="202" t="s">
        <v>889</v>
      </c>
      <c r="F109" s="272"/>
      <c r="G109" s="203">
        <v>0</v>
      </c>
      <c r="H109" s="266">
        <f>11.446757+4.69-0.01</f>
        <v>16.126757</v>
      </c>
      <c r="I109" s="266">
        <v>0</v>
      </c>
      <c r="J109" s="266">
        <f>G109-I109</f>
        <v>0</v>
      </c>
      <c r="K109" s="202" t="s">
        <v>872</v>
      </c>
      <c r="L109" s="293">
        <v>0</v>
      </c>
      <c r="M109" s="284" t="s">
        <v>892</v>
      </c>
      <c r="N109" s="272"/>
    </row>
    <row r="110" ht="128.25" spans="1:14">
      <c r="A110" s="271"/>
      <c r="B110" s="271"/>
      <c r="C110" s="271"/>
      <c r="D110" s="272"/>
      <c r="E110" s="269" t="s">
        <v>726</v>
      </c>
      <c r="F110" s="272"/>
      <c r="G110" s="203">
        <f>11.97*71.5/594.5</f>
        <v>1.43962153069807</v>
      </c>
      <c r="H110" s="266">
        <f>27.808049+4.69</f>
        <v>32.498049</v>
      </c>
      <c r="I110" s="266">
        <v>0.10232</v>
      </c>
      <c r="J110" s="266">
        <f>G110-I110</f>
        <v>1.33730153069807</v>
      </c>
      <c r="K110" s="202" t="s">
        <v>893</v>
      </c>
      <c r="L110" s="290">
        <v>0.3</v>
      </c>
      <c r="M110" s="284" t="s">
        <v>894</v>
      </c>
      <c r="N110" s="272"/>
    </row>
    <row r="111" ht="356.25" spans="1:14">
      <c r="A111" s="271"/>
      <c r="B111" s="271"/>
      <c r="C111" s="271"/>
      <c r="D111" s="272"/>
      <c r="E111" s="272"/>
      <c r="F111" s="272"/>
      <c r="G111" s="203"/>
      <c r="H111" s="266"/>
      <c r="I111" s="266"/>
      <c r="J111" s="266"/>
      <c r="K111" s="202" t="s">
        <v>316</v>
      </c>
      <c r="L111" s="290">
        <v>0.4</v>
      </c>
      <c r="M111" s="284" t="s">
        <v>895</v>
      </c>
      <c r="N111" s="272"/>
    </row>
    <row r="112" ht="85.5" spans="1:14">
      <c r="A112" s="275"/>
      <c r="B112" s="275"/>
      <c r="C112" s="275"/>
      <c r="D112" s="272"/>
      <c r="E112" s="272"/>
      <c r="F112" s="272"/>
      <c r="G112" s="203"/>
      <c r="H112" s="266"/>
      <c r="I112" s="266"/>
      <c r="J112" s="266"/>
      <c r="K112" s="202" t="s">
        <v>896</v>
      </c>
      <c r="L112" s="290">
        <v>0.13730153069807</v>
      </c>
      <c r="M112" s="284" t="s">
        <v>897</v>
      </c>
      <c r="N112" s="272"/>
    </row>
    <row r="113" ht="142.5" spans="1:14">
      <c r="A113" s="265">
        <v>7</v>
      </c>
      <c r="B113" s="265" t="s">
        <v>898</v>
      </c>
      <c r="C113" s="265" t="s">
        <v>899</v>
      </c>
      <c r="D113" s="276"/>
      <c r="E113" s="276"/>
      <c r="F113" s="276"/>
      <c r="G113" s="203"/>
      <c r="H113" s="266"/>
      <c r="I113" s="266"/>
      <c r="J113" s="266"/>
      <c r="K113" s="202" t="s">
        <v>900</v>
      </c>
      <c r="L113" s="290">
        <v>0.5</v>
      </c>
      <c r="M113" s="284" t="s">
        <v>901</v>
      </c>
      <c r="N113" s="276"/>
    </row>
    <row r="114" ht="156.75" spans="1:14">
      <c r="A114" s="265"/>
      <c r="B114" s="265"/>
      <c r="C114" s="265"/>
      <c r="D114" s="202">
        <v>7</v>
      </c>
      <c r="E114" s="202" t="s">
        <v>898</v>
      </c>
      <c r="F114" s="202" t="s">
        <v>899</v>
      </c>
      <c r="G114" s="203">
        <v>12.59</v>
      </c>
      <c r="H114" s="266">
        <v>50.04948</v>
      </c>
      <c r="I114" s="266">
        <v>0.92802</v>
      </c>
      <c r="J114" s="266">
        <f>G114-I114</f>
        <v>11.66198</v>
      </c>
      <c r="K114" s="202" t="s">
        <v>902</v>
      </c>
      <c r="L114" s="283">
        <v>2.932</v>
      </c>
      <c r="M114" s="284" t="s">
        <v>903</v>
      </c>
      <c r="N114" s="266">
        <f>SUMIF(J114:J123,"&gt;0",J114:J123)</f>
        <v>16.46898</v>
      </c>
    </row>
    <row r="115" ht="57" spans="1:14">
      <c r="A115" s="265"/>
      <c r="B115" s="265"/>
      <c r="C115" s="265"/>
      <c r="D115" s="202"/>
      <c r="E115" s="202"/>
      <c r="F115" s="202"/>
      <c r="G115" s="203"/>
      <c r="H115" s="266"/>
      <c r="I115" s="266"/>
      <c r="J115" s="266"/>
      <c r="K115" s="202" t="s">
        <v>904</v>
      </c>
      <c r="L115" s="283">
        <v>3.03</v>
      </c>
      <c r="M115" s="284" t="s">
        <v>905</v>
      </c>
      <c r="N115" s="202"/>
    </row>
    <row r="116" ht="99.75" spans="1:14">
      <c r="A116" s="265"/>
      <c r="B116" s="265"/>
      <c r="C116" s="265"/>
      <c r="D116" s="202"/>
      <c r="E116" s="202"/>
      <c r="F116" s="202"/>
      <c r="G116" s="203"/>
      <c r="H116" s="266"/>
      <c r="I116" s="266"/>
      <c r="J116" s="266"/>
      <c r="K116" s="202" t="s">
        <v>906</v>
      </c>
      <c r="L116" s="283">
        <v>2.2</v>
      </c>
      <c r="M116" s="284" t="s">
        <v>907</v>
      </c>
      <c r="N116" s="202"/>
    </row>
    <row r="117" ht="57" spans="1:14">
      <c r="A117" s="265"/>
      <c r="B117" s="265" t="s">
        <v>908</v>
      </c>
      <c r="C117" s="265"/>
      <c r="D117" s="202"/>
      <c r="E117" s="202"/>
      <c r="F117" s="202"/>
      <c r="G117" s="203"/>
      <c r="H117" s="266"/>
      <c r="I117" s="266"/>
      <c r="J117" s="266"/>
      <c r="K117" s="202" t="s">
        <v>909</v>
      </c>
      <c r="L117" s="283">
        <v>3.5</v>
      </c>
      <c r="M117" s="284" t="s">
        <v>910</v>
      </c>
      <c r="N117" s="202"/>
    </row>
    <row r="118" ht="99.75" spans="1:14">
      <c r="A118" s="265"/>
      <c r="B118" s="265"/>
      <c r="C118" s="265"/>
      <c r="D118" s="202"/>
      <c r="E118" s="202" t="s">
        <v>908</v>
      </c>
      <c r="F118" s="202"/>
      <c r="G118" s="203">
        <v>5.06</v>
      </c>
      <c r="H118" s="266">
        <v>113.53334</v>
      </c>
      <c r="I118" s="266">
        <v>0.253</v>
      </c>
      <c r="J118" s="266">
        <f>G118-I118</f>
        <v>4.807</v>
      </c>
      <c r="K118" s="202" t="s">
        <v>911</v>
      </c>
      <c r="L118" s="283">
        <v>4.25</v>
      </c>
      <c r="M118" s="284" t="s">
        <v>912</v>
      </c>
      <c r="N118" s="202"/>
    </row>
    <row r="119" ht="156.75" spans="1:14">
      <c r="A119" s="265"/>
      <c r="B119" s="265"/>
      <c r="C119" s="265"/>
      <c r="D119" s="202"/>
      <c r="E119" s="202"/>
      <c r="F119" s="202"/>
      <c r="G119" s="203"/>
      <c r="H119" s="266"/>
      <c r="I119" s="266"/>
      <c r="J119" s="266"/>
      <c r="K119" s="202" t="s">
        <v>913</v>
      </c>
      <c r="L119" s="283">
        <v>0.557</v>
      </c>
      <c r="M119" s="284" t="s">
        <v>914</v>
      </c>
      <c r="N119" s="202"/>
    </row>
    <row r="120" ht="142.5" spans="1:14">
      <c r="A120" s="265"/>
      <c r="B120" s="265"/>
      <c r="C120" s="265"/>
      <c r="D120" s="202"/>
      <c r="E120" s="202"/>
      <c r="F120" s="202"/>
      <c r="G120" s="203"/>
      <c r="H120" s="266"/>
      <c r="I120" s="266"/>
      <c r="J120" s="266"/>
      <c r="K120" s="202" t="s">
        <v>915</v>
      </c>
      <c r="L120" s="283">
        <v>0</v>
      </c>
      <c r="M120" s="284" t="s">
        <v>916</v>
      </c>
      <c r="N120" s="202"/>
    </row>
    <row r="121" ht="99.75" spans="1:14">
      <c r="A121" s="265"/>
      <c r="B121" s="265"/>
      <c r="C121" s="265"/>
      <c r="D121" s="202"/>
      <c r="E121" s="202"/>
      <c r="F121" s="202"/>
      <c r="G121" s="203"/>
      <c r="H121" s="266"/>
      <c r="I121" s="266"/>
      <c r="J121" s="266"/>
      <c r="K121" s="202" t="s">
        <v>917</v>
      </c>
      <c r="L121" s="283">
        <v>0</v>
      </c>
      <c r="M121" s="284" t="s">
        <v>918</v>
      </c>
      <c r="N121" s="202"/>
    </row>
    <row r="122" ht="57" spans="1:14">
      <c r="A122" s="265"/>
      <c r="B122" s="265"/>
      <c r="C122" s="265"/>
      <c r="D122" s="202"/>
      <c r="E122" s="202"/>
      <c r="F122" s="202"/>
      <c r="G122" s="203"/>
      <c r="H122" s="266"/>
      <c r="I122" s="266"/>
      <c r="J122" s="266"/>
      <c r="K122" s="202" t="s">
        <v>904</v>
      </c>
      <c r="L122" s="283">
        <v>0</v>
      </c>
      <c r="M122" s="284" t="s">
        <v>919</v>
      </c>
      <c r="N122" s="202"/>
    </row>
    <row r="123" ht="114" spans="1:14">
      <c r="A123" s="287">
        <v>8</v>
      </c>
      <c r="B123" s="287" t="s">
        <v>920</v>
      </c>
      <c r="C123" s="288" t="s">
        <v>921</v>
      </c>
      <c r="D123" s="202"/>
      <c r="E123" s="202"/>
      <c r="F123" s="202"/>
      <c r="G123" s="203"/>
      <c r="H123" s="266"/>
      <c r="I123" s="266"/>
      <c r="J123" s="266"/>
      <c r="K123" s="202" t="s">
        <v>909</v>
      </c>
      <c r="L123" s="283">
        <v>0</v>
      </c>
      <c r="M123" s="284" t="s">
        <v>922</v>
      </c>
      <c r="N123" s="202"/>
    </row>
    <row r="124" ht="71.25" spans="1:14">
      <c r="A124" s="287"/>
      <c r="B124" s="287"/>
      <c r="C124" s="289"/>
      <c r="D124" s="202">
        <v>8</v>
      </c>
      <c r="E124" s="202" t="s">
        <v>920</v>
      </c>
      <c r="F124" s="269" t="s">
        <v>921</v>
      </c>
      <c r="G124" s="203">
        <v>34.07</v>
      </c>
      <c r="H124" s="266">
        <v>85.483</v>
      </c>
      <c r="I124" s="266">
        <v>4.764</v>
      </c>
      <c r="J124" s="266">
        <f>G124-I124</f>
        <v>29.306</v>
      </c>
      <c r="K124" s="266" t="s">
        <v>923</v>
      </c>
      <c r="L124" s="283">
        <v>2.3</v>
      </c>
      <c r="M124" s="294" t="s">
        <v>924</v>
      </c>
      <c r="N124" s="270">
        <f>SUMIF(J124:J147,"&gt;0",J124:J147)</f>
        <v>46.4724752475248</v>
      </c>
    </row>
    <row r="125" ht="85.5" spans="1:14">
      <c r="A125" s="287"/>
      <c r="B125" s="287"/>
      <c r="C125" s="289"/>
      <c r="D125" s="202"/>
      <c r="E125" s="202"/>
      <c r="F125" s="272"/>
      <c r="G125" s="203"/>
      <c r="H125" s="266"/>
      <c r="I125" s="266"/>
      <c r="J125" s="266"/>
      <c r="K125" s="266" t="s">
        <v>925</v>
      </c>
      <c r="L125" s="283">
        <v>2.45</v>
      </c>
      <c r="M125" s="294" t="s">
        <v>926</v>
      </c>
      <c r="N125" s="272"/>
    </row>
    <row r="126" ht="85.5" spans="1:14">
      <c r="A126" s="287"/>
      <c r="B126" s="287"/>
      <c r="C126" s="289"/>
      <c r="D126" s="202"/>
      <c r="E126" s="202"/>
      <c r="F126" s="272"/>
      <c r="G126" s="203"/>
      <c r="H126" s="266"/>
      <c r="I126" s="266"/>
      <c r="J126" s="266"/>
      <c r="K126" s="266" t="s">
        <v>927</v>
      </c>
      <c r="L126" s="283">
        <v>1.83</v>
      </c>
      <c r="M126" s="294" t="s">
        <v>928</v>
      </c>
      <c r="N126" s="272"/>
    </row>
    <row r="127" ht="71.25" spans="1:14">
      <c r="A127" s="287"/>
      <c r="B127" s="287"/>
      <c r="C127" s="289"/>
      <c r="D127" s="202"/>
      <c r="E127" s="202"/>
      <c r="F127" s="272"/>
      <c r="G127" s="203"/>
      <c r="H127" s="266"/>
      <c r="I127" s="266"/>
      <c r="J127" s="266"/>
      <c r="K127" s="266" t="s">
        <v>929</v>
      </c>
      <c r="L127" s="283">
        <v>0.926</v>
      </c>
      <c r="M127" s="294" t="s">
        <v>930</v>
      </c>
      <c r="N127" s="272"/>
    </row>
    <row r="128" ht="57" spans="1:14">
      <c r="A128" s="287"/>
      <c r="B128" s="287"/>
      <c r="C128" s="289"/>
      <c r="D128" s="202"/>
      <c r="E128" s="202"/>
      <c r="F128" s="272"/>
      <c r="G128" s="203"/>
      <c r="H128" s="266"/>
      <c r="I128" s="266"/>
      <c r="J128" s="266"/>
      <c r="K128" s="266" t="s">
        <v>931</v>
      </c>
      <c r="L128" s="283">
        <v>1.83</v>
      </c>
      <c r="M128" s="294" t="s">
        <v>932</v>
      </c>
      <c r="N128" s="272"/>
    </row>
    <row r="129" ht="85.5" spans="1:14">
      <c r="A129" s="287"/>
      <c r="B129" s="287"/>
      <c r="C129" s="289"/>
      <c r="D129" s="202"/>
      <c r="E129" s="202"/>
      <c r="F129" s="272"/>
      <c r="G129" s="203"/>
      <c r="H129" s="266"/>
      <c r="I129" s="266"/>
      <c r="J129" s="266"/>
      <c r="K129" s="266" t="s">
        <v>933</v>
      </c>
      <c r="L129" s="283">
        <v>2.1</v>
      </c>
      <c r="M129" s="294" t="s">
        <v>934</v>
      </c>
      <c r="N129" s="272"/>
    </row>
    <row r="130" ht="71.25" spans="1:14">
      <c r="A130" s="287"/>
      <c r="B130" s="287"/>
      <c r="C130" s="289"/>
      <c r="D130" s="202"/>
      <c r="E130" s="202"/>
      <c r="F130" s="272"/>
      <c r="G130" s="203"/>
      <c r="H130" s="266"/>
      <c r="I130" s="266"/>
      <c r="J130" s="266"/>
      <c r="K130" s="266" t="s">
        <v>935</v>
      </c>
      <c r="L130" s="283">
        <v>2.22</v>
      </c>
      <c r="M130" s="294" t="s">
        <v>936</v>
      </c>
      <c r="N130" s="272"/>
    </row>
    <row r="131" ht="71.25" spans="1:14">
      <c r="A131" s="287"/>
      <c r="B131" s="287"/>
      <c r="C131" s="289"/>
      <c r="D131" s="202"/>
      <c r="E131" s="202"/>
      <c r="F131" s="272"/>
      <c r="G131" s="203"/>
      <c r="H131" s="266"/>
      <c r="I131" s="266"/>
      <c r="J131" s="266"/>
      <c r="K131" s="266" t="s">
        <v>937</v>
      </c>
      <c r="L131" s="283">
        <v>1.25</v>
      </c>
      <c r="M131" s="294" t="s">
        <v>938</v>
      </c>
      <c r="N131" s="272"/>
    </row>
    <row r="132" spans="1:14">
      <c r="A132" s="287"/>
      <c r="B132" s="287"/>
      <c r="C132" s="289"/>
      <c r="D132" s="202"/>
      <c r="E132" s="202"/>
      <c r="F132" s="272"/>
      <c r="G132" s="203"/>
      <c r="H132" s="266"/>
      <c r="I132" s="266"/>
      <c r="J132" s="266"/>
      <c r="K132" s="266" t="s">
        <v>939</v>
      </c>
      <c r="L132" s="283">
        <v>0</v>
      </c>
      <c r="M132" s="294" t="s">
        <v>940</v>
      </c>
      <c r="N132" s="272"/>
    </row>
    <row r="133" ht="85.5" spans="1:14">
      <c r="A133" s="287"/>
      <c r="B133" s="287"/>
      <c r="C133" s="289"/>
      <c r="D133" s="202"/>
      <c r="E133" s="202"/>
      <c r="F133" s="272"/>
      <c r="G133" s="203"/>
      <c r="H133" s="266"/>
      <c r="I133" s="266"/>
      <c r="J133" s="266"/>
      <c r="K133" s="266" t="s">
        <v>941</v>
      </c>
      <c r="L133" s="283">
        <v>2.47</v>
      </c>
      <c r="M133" s="294" t="s">
        <v>942</v>
      </c>
      <c r="N133" s="272"/>
    </row>
    <row r="134" ht="142.5" spans="1:14">
      <c r="A134" s="287"/>
      <c r="B134" s="287"/>
      <c r="C134" s="289"/>
      <c r="D134" s="202"/>
      <c r="E134" s="202"/>
      <c r="F134" s="272"/>
      <c r="G134" s="203"/>
      <c r="H134" s="266"/>
      <c r="I134" s="266"/>
      <c r="J134" s="266"/>
      <c r="K134" s="266" t="s">
        <v>943</v>
      </c>
      <c r="L134" s="283">
        <v>3.78</v>
      </c>
      <c r="M134" s="294" t="s">
        <v>944</v>
      </c>
      <c r="N134" s="272"/>
    </row>
    <row r="135" ht="99.75" spans="1:14">
      <c r="A135" s="287"/>
      <c r="B135" s="287"/>
      <c r="C135" s="289"/>
      <c r="D135" s="202"/>
      <c r="E135" s="202"/>
      <c r="F135" s="272"/>
      <c r="G135" s="203"/>
      <c r="H135" s="266"/>
      <c r="I135" s="266"/>
      <c r="J135" s="266"/>
      <c r="K135" s="266" t="s">
        <v>945</v>
      </c>
      <c r="L135" s="283">
        <v>3.15</v>
      </c>
      <c r="M135" s="294" t="s">
        <v>946</v>
      </c>
      <c r="N135" s="272"/>
    </row>
    <row r="136" ht="99.75" spans="1:14">
      <c r="A136" s="287"/>
      <c r="B136" s="287"/>
      <c r="C136" s="289"/>
      <c r="D136" s="202"/>
      <c r="E136" s="202"/>
      <c r="F136" s="272"/>
      <c r="G136" s="203"/>
      <c r="H136" s="266"/>
      <c r="I136" s="266"/>
      <c r="J136" s="266"/>
      <c r="K136" s="266" t="s">
        <v>947</v>
      </c>
      <c r="L136" s="283">
        <v>0</v>
      </c>
      <c r="M136" s="294" t="s">
        <v>948</v>
      </c>
      <c r="N136" s="272"/>
    </row>
    <row r="137" ht="57" spans="1:14">
      <c r="A137" s="287"/>
      <c r="B137" s="287"/>
      <c r="C137" s="289"/>
      <c r="D137" s="202"/>
      <c r="E137" s="202"/>
      <c r="F137" s="272"/>
      <c r="G137" s="203"/>
      <c r="H137" s="266"/>
      <c r="I137" s="266"/>
      <c r="J137" s="266"/>
      <c r="K137" s="266" t="s">
        <v>949</v>
      </c>
      <c r="L137" s="283">
        <v>3</v>
      </c>
      <c r="M137" s="294" t="s">
        <v>950</v>
      </c>
      <c r="N137" s="272"/>
    </row>
    <row r="138" ht="85.5" spans="1:14">
      <c r="A138" s="287"/>
      <c r="B138" s="287" t="s">
        <v>951</v>
      </c>
      <c r="C138" s="289"/>
      <c r="D138" s="202"/>
      <c r="E138" s="202"/>
      <c r="F138" s="272"/>
      <c r="G138" s="203"/>
      <c r="H138" s="266"/>
      <c r="I138" s="266"/>
      <c r="J138" s="266"/>
      <c r="K138" s="266" t="s">
        <v>952</v>
      </c>
      <c r="L138" s="283">
        <v>2</v>
      </c>
      <c r="M138" s="294" t="s">
        <v>953</v>
      </c>
      <c r="N138" s="272"/>
    </row>
    <row r="139" ht="57" spans="1:14">
      <c r="A139" s="287"/>
      <c r="B139" s="287" t="s">
        <v>864</v>
      </c>
      <c r="C139" s="289"/>
      <c r="D139" s="202"/>
      <c r="E139" s="202" t="s">
        <v>951</v>
      </c>
      <c r="F139" s="272"/>
      <c r="G139" s="203">
        <f>-108.35*31.5/521.8</f>
        <v>-6.54086814871598</v>
      </c>
      <c r="H139" s="266">
        <v>8.52</v>
      </c>
      <c r="I139" s="266">
        <v>0.059</v>
      </c>
      <c r="J139" s="266">
        <f>G139-I139</f>
        <v>-6.59986814871598</v>
      </c>
      <c r="K139" s="202" t="s">
        <v>931</v>
      </c>
      <c r="L139" s="283">
        <v>0</v>
      </c>
      <c r="M139" s="284" t="s">
        <v>954</v>
      </c>
      <c r="N139" s="272"/>
    </row>
    <row r="140" ht="57" spans="1:14">
      <c r="A140" s="287"/>
      <c r="B140" s="287"/>
      <c r="C140" s="289"/>
      <c r="D140" s="202"/>
      <c r="E140" s="202" t="s">
        <v>864</v>
      </c>
      <c r="F140" s="272"/>
      <c r="G140" s="203">
        <f>56.82*100/303</f>
        <v>18.7524752475248</v>
      </c>
      <c r="H140" s="266">
        <v>20.705</v>
      </c>
      <c r="I140" s="266">
        <v>1.586</v>
      </c>
      <c r="J140" s="266">
        <f>G140-I140</f>
        <v>17.1664752475248</v>
      </c>
      <c r="K140" s="202" t="s">
        <v>923</v>
      </c>
      <c r="L140" s="283">
        <v>10.386</v>
      </c>
      <c r="M140" s="284" t="s">
        <v>955</v>
      </c>
      <c r="N140" s="272"/>
    </row>
    <row r="141" ht="28.5" spans="1:14">
      <c r="A141" s="287"/>
      <c r="B141" s="287"/>
      <c r="C141" s="289"/>
      <c r="D141" s="202"/>
      <c r="E141" s="202"/>
      <c r="F141" s="272"/>
      <c r="G141" s="203"/>
      <c r="H141" s="266"/>
      <c r="I141" s="266"/>
      <c r="J141" s="266"/>
      <c r="K141" s="202" t="s">
        <v>929</v>
      </c>
      <c r="L141" s="283">
        <v>2.3</v>
      </c>
      <c r="M141" s="284" t="s">
        <v>956</v>
      </c>
      <c r="N141" s="272"/>
    </row>
    <row r="142" ht="57" spans="1:14">
      <c r="A142" s="287"/>
      <c r="B142" s="287"/>
      <c r="C142" s="289"/>
      <c r="D142" s="202"/>
      <c r="E142" s="202"/>
      <c r="F142" s="272"/>
      <c r="G142" s="203"/>
      <c r="H142" s="266"/>
      <c r="I142" s="266"/>
      <c r="J142" s="266"/>
      <c r="K142" s="202" t="s">
        <v>957</v>
      </c>
      <c r="L142" s="283">
        <v>0.44</v>
      </c>
      <c r="M142" s="284" t="s">
        <v>958</v>
      </c>
      <c r="N142" s="272"/>
    </row>
    <row r="143" ht="42.75" spans="1:14">
      <c r="A143" s="287"/>
      <c r="B143" s="287"/>
      <c r="C143" s="289"/>
      <c r="D143" s="202"/>
      <c r="E143" s="202"/>
      <c r="F143" s="272"/>
      <c r="G143" s="203"/>
      <c r="H143" s="266"/>
      <c r="I143" s="266"/>
      <c r="J143" s="266"/>
      <c r="K143" s="202" t="s">
        <v>927</v>
      </c>
      <c r="L143" s="283">
        <v>0</v>
      </c>
      <c r="M143" s="284" t="s">
        <v>959</v>
      </c>
      <c r="N143" s="272"/>
    </row>
    <row r="144" ht="28.5" spans="1:14">
      <c r="A144" s="287"/>
      <c r="B144" s="287" t="s">
        <v>889</v>
      </c>
      <c r="C144" s="289"/>
      <c r="D144" s="202"/>
      <c r="E144" s="202"/>
      <c r="F144" s="272"/>
      <c r="G144" s="203"/>
      <c r="H144" s="266"/>
      <c r="I144" s="266"/>
      <c r="J144" s="266"/>
      <c r="K144" s="202" t="s">
        <v>952</v>
      </c>
      <c r="L144" s="283">
        <v>4.04</v>
      </c>
      <c r="M144" s="284" t="s">
        <v>960</v>
      </c>
      <c r="N144" s="272"/>
    </row>
    <row r="145" ht="42.75" spans="1:14">
      <c r="A145" s="287"/>
      <c r="B145" s="287"/>
      <c r="C145" s="289"/>
      <c r="D145" s="202"/>
      <c r="E145" s="202" t="s">
        <v>889</v>
      </c>
      <c r="F145" s="272"/>
      <c r="G145" s="203">
        <f>25.72*0/563.9</f>
        <v>0</v>
      </c>
      <c r="H145" s="266">
        <v>18.267</v>
      </c>
      <c r="I145" s="266">
        <v>0.255</v>
      </c>
      <c r="J145" s="266">
        <f>G145-I145</f>
        <v>-0.255</v>
      </c>
      <c r="K145" s="202" t="s">
        <v>937</v>
      </c>
      <c r="L145" s="283">
        <v>0</v>
      </c>
      <c r="M145" s="284" t="s">
        <v>961</v>
      </c>
      <c r="N145" s="272"/>
    </row>
    <row r="146" ht="71.25" spans="1:14">
      <c r="A146" s="287"/>
      <c r="B146" s="287"/>
      <c r="C146" s="295"/>
      <c r="D146" s="202"/>
      <c r="E146" s="202"/>
      <c r="F146" s="272"/>
      <c r="G146" s="203"/>
      <c r="H146" s="266"/>
      <c r="I146" s="266"/>
      <c r="J146" s="266"/>
      <c r="K146" s="202" t="s">
        <v>935</v>
      </c>
      <c r="L146" s="283">
        <v>0</v>
      </c>
      <c r="M146" s="284" t="s">
        <v>962</v>
      </c>
      <c r="N146" s="272"/>
    </row>
    <row r="147" ht="42.75" spans="1:14">
      <c r="A147" s="267">
        <v>9</v>
      </c>
      <c r="B147" s="267" t="s">
        <v>963</v>
      </c>
      <c r="C147" s="279" t="s">
        <v>964</v>
      </c>
      <c r="D147" s="202"/>
      <c r="E147" s="202"/>
      <c r="F147" s="276"/>
      <c r="G147" s="203"/>
      <c r="H147" s="266"/>
      <c r="I147" s="266"/>
      <c r="J147" s="266"/>
      <c r="K147" s="202" t="s">
        <v>939</v>
      </c>
      <c r="L147" s="283">
        <v>0</v>
      </c>
      <c r="M147" s="284" t="s">
        <v>965</v>
      </c>
      <c r="N147" s="276"/>
    </row>
    <row r="148" ht="171" spans="1:14">
      <c r="A148" s="271"/>
      <c r="B148" s="271"/>
      <c r="C148" s="280"/>
      <c r="D148" s="269">
        <v>9</v>
      </c>
      <c r="E148" s="269" t="s">
        <v>963</v>
      </c>
      <c r="F148" s="269" t="s">
        <v>964</v>
      </c>
      <c r="G148" s="229">
        <v>-290.86</v>
      </c>
      <c r="H148" s="270">
        <v>118.74</v>
      </c>
      <c r="I148" s="270">
        <v>3.584</v>
      </c>
      <c r="J148" s="270">
        <f>G148-I148</f>
        <v>-294.444</v>
      </c>
      <c r="K148" s="202" t="s">
        <v>966</v>
      </c>
      <c r="L148" s="283">
        <v>0</v>
      </c>
      <c r="M148" s="284" t="s">
        <v>967</v>
      </c>
      <c r="N148" s="270">
        <f>SUMIF(J148:J164,"&gt;0",J148:J164)</f>
        <v>0</v>
      </c>
    </row>
    <row r="149" ht="128.25" spans="1:14">
      <c r="A149" s="271"/>
      <c r="B149" s="271"/>
      <c r="C149" s="280"/>
      <c r="D149" s="272"/>
      <c r="E149" s="272"/>
      <c r="F149" s="272"/>
      <c r="G149" s="277"/>
      <c r="H149" s="273"/>
      <c r="I149" s="273"/>
      <c r="J149" s="273"/>
      <c r="K149" s="202" t="s">
        <v>968</v>
      </c>
      <c r="L149" s="283">
        <v>0</v>
      </c>
      <c r="M149" s="284" t="s">
        <v>969</v>
      </c>
      <c r="N149" s="272"/>
    </row>
    <row r="150" ht="128.25" spans="1:14">
      <c r="A150" s="271"/>
      <c r="B150" s="271"/>
      <c r="C150" s="280"/>
      <c r="D150" s="272"/>
      <c r="E150" s="272"/>
      <c r="F150" s="272"/>
      <c r="G150" s="277"/>
      <c r="H150" s="273"/>
      <c r="I150" s="273"/>
      <c r="J150" s="273"/>
      <c r="K150" s="202" t="s">
        <v>970</v>
      </c>
      <c r="L150" s="283">
        <v>0</v>
      </c>
      <c r="M150" s="284" t="s">
        <v>971</v>
      </c>
      <c r="N150" s="272"/>
    </row>
    <row r="151" ht="99.75" spans="1:14">
      <c r="A151" s="271"/>
      <c r="B151" s="271"/>
      <c r="C151" s="280"/>
      <c r="D151" s="272"/>
      <c r="E151" s="272"/>
      <c r="F151" s="272"/>
      <c r="G151" s="277"/>
      <c r="H151" s="273"/>
      <c r="I151" s="273"/>
      <c r="J151" s="273"/>
      <c r="K151" s="202" t="s">
        <v>972</v>
      </c>
      <c r="L151" s="283">
        <v>0</v>
      </c>
      <c r="M151" s="284" t="s">
        <v>973</v>
      </c>
      <c r="N151" s="272"/>
    </row>
    <row r="152" ht="85.5" spans="1:14">
      <c r="A152" s="271"/>
      <c r="B152" s="271"/>
      <c r="C152" s="280"/>
      <c r="D152" s="272"/>
      <c r="E152" s="272"/>
      <c r="F152" s="272"/>
      <c r="G152" s="277"/>
      <c r="H152" s="273"/>
      <c r="I152" s="273"/>
      <c r="J152" s="273"/>
      <c r="K152" s="202" t="s">
        <v>974</v>
      </c>
      <c r="L152" s="283">
        <v>0</v>
      </c>
      <c r="M152" s="284" t="s">
        <v>975</v>
      </c>
      <c r="N152" s="272"/>
    </row>
    <row r="153" ht="128.25" spans="1:14">
      <c r="A153" s="271"/>
      <c r="B153" s="271"/>
      <c r="C153" s="280"/>
      <c r="D153" s="272"/>
      <c r="E153" s="272"/>
      <c r="F153" s="272"/>
      <c r="G153" s="277"/>
      <c r="H153" s="273"/>
      <c r="I153" s="273"/>
      <c r="J153" s="273"/>
      <c r="K153" s="202" t="s">
        <v>976</v>
      </c>
      <c r="L153" s="283">
        <v>0</v>
      </c>
      <c r="M153" s="284" t="s">
        <v>977</v>
      </c>
      <c r="N153" s="272"/>
    </row>
    <row r="154" ht="128.25" spans="1:14">
      <c r="A154" s="271"/>
      <c r="B154" s="271"/>
      <c r="C154" s="280"/>
      <c r="D154" s="272"/>
      <c r="E154" s="272"/>
      <c r="F154" s="272"/>
      <c r="G154" s="277"/>
      <c r="H154" s="273"/>
      <c r="I154" s="273"/>
      <c r="J154" s="273"/>
      <c r="K154" s="202" t="s">
        <v>978</v>
      </c>
      <c r="L154" s="283">
        <v>0</v>
      </c>
      <c r="M154" s="284" t="s">
        <v>979</v>
      </c>
      <c r="N154" s="272"/>
    </row>
    <row r="155" ht="142.5" spans="1:14">
      <c r="A155" s="271"/>
      <c r="B155" s="271"/>
      <c r="C155" s="280"/>
      <c r="D155" s="272"/>
      <c r="E155" s="272"/>
      <c r="F155" s="272"/>
      <c r="G155" s="277"/>
      <c r="H155" s="273"/>
      <c r="I155" s="273"/>
      <c r="J155" s="273"/>
      <c r="K155" s="202" t="s">
        <v>980</v>
      </c>
      <c r="L155" s="283">
        <v>0</v>
      </c>
      <c r="M155" s="284" t="s">
        <v>981</v>
      </c>
      <c r="N155" s="272"/>
    </row>
    <row r="156" ht="128.25" spans="1:14">
      <c r="A156" s="271"/>
      <c r="B156" s="271"/>
      <c r="C156" s="280"/>
      <c r="D156" s="272"/>
      <c r="E156" s="272"/>
      <c r="F156" s="272"/>
      <c r="G156" s="277"/>
      <c r="H156" s="273"/>
      <c r="I156" s="273"/>
      <c r="J156" s="273"/>
      <c r="K156" s="202" t="s">
        <v>982</v>
      </c>
      <c r="L156" s="283">
        <v>0</v>
      </c>
      <c r="M156" s="284" t="s">
        <v>983</v>
      </c>
      <c r="N156" s="272"/>
    </row>
    <row r="157" ht="71.25" spans="1:14">
      <c r="A157" s="271"/>
      <c r="B157" s="271"/>
      <c r="C157" s="280"/>
      <c r="D157" s="272"/>
      <c r="E157" s="272"/>
      <c r="F157" s="272"/>
      <c r="G157" s="277"/>
      <c r="H157" s="273"/>
      <c r="I157" s="273"/>
      <c r="J157" s="273"/>
      <c r="K157" s="202" t="s">
        <v>984</v>
      </c>
      <c r="L157" s="283">
        <v>0</v>
      </c>
      <c r="M157" s="284" t="s">
        <v>985</v>
      </c>
      <c r="N157" s="272"/>
    </row>
    <row r="158" ht="99.75" spans="1:14">
      <c r="A158" s="271"/>
      <c r="B158" s="271"/>
      <c r="C158" s="280"/>
      <c r="D158" s="272"/>
      <c r="E158" s="272"/>
      <c r="F158" s="272"/>
      <c r="G158" s="277"/>
      <c r="H158" s="273"/>
      <c r="I158" s="273"/>
      <c r="J158" s="273"/>
      <c r="K158" s="202" t="s">
        <v>986</v>
      </c>
      <c r="L158" s="283">
        <v>0</v>
      </c>
      <c r="M158" s="284" t="s">
        <v>987</v>
      </c>
      <c r="N158" s="272"/>
    </row>
    <row r="159" ht="57" spans="1:14">
      <c r="A159" s="271"/>
      <c r="B159" s="271"/>
      <c r="C159" s="280"/>
      <c r="D159" s="272"/>
      <c r="E159" s="272"/>
      <c r="F159" s="272"/>
      <c r="G159" s="277"/>
      <c r="H159" s="273"/>
      <c r="I159" s="273"/>
      <c r="J159" s="273"/>
      <c r="K159" s="202" t="s">
        <v>988</v>
      </c>
      <c r="L159" s="283">
        <v>0</v>
      </c>
      <c r="M159" s="284" t="s">
        <v>989</v>
      </c>
      <c r="N159" s="272"/>
    </row>
    <row r="160" ht="85.5" spans="1:14">
      <c r="A160" s="271"/>
      <c r="B160" s="271"/>
      <c r="C160" s="280"/>
      <c r="D160" s="272"/>
      <c r="E160" s="272"/>
      <c r="F160" s="272"/>
      <c r="G160" s="277"/>
      <c r="H160" s="273"/>
      <c r="I160" s="273"/>
      <c r="J160" s="273"/>
      <c r="K160" s="202" t="s">
        <v>990</v>
      </c>
      <c r="L160" s="283">
        <v>0</v>
      </c>
      <c r="M160" s="284" t="s">
        <v>991</v>
      </c>
      <c r="N160" s="272"/>
    </row>
    <row r="161" ht="71.25" spans="1:14">
      <c r="A161" s="271"/>
      <c r="B161" s="271"/>
      <c r="C161" s="280"/>
      <c r="D161" s="272"/>
      <c r="E161" s="272"/>
      <c r="F161" s="272"/>
      <c r="G161" s="277"/>
      <c r="H161" s="273"/>
      <c r="I161" s="273"/>
      <c r="J161" s="273"/>
      <c r="K161" s="202" t="s">
        <v>992</v>
      </c>
      <c r="L161" s="283">
        <v>0</v>
      </c>
      <c r="M161" s="284" t="s">
        <v>993</v>
      </c>
      <c r="N161" s="272"/>
    </row>
    <row r="162" ht="114" spans="1:14">
      <c r="A162" s="271"/>
      <c r="B162" s="271"/>
      <c r="C162" s="280"/>
      <c r="D162" s="272"/>
      <c r="E162" s="272"/>
      <c r="F162" s="272"/>
      <c r="G162" s="277"/>
      <c r="H162" s="273"/>
      <c r="I162" s="273"/>
      <c r="J162" s="273"/>
      <c r="K162" s="202" t="s">
        <v>994</v>
      </c>
      <c r="L162" s="283">
        <v>0</v>
      </c>
      <c r="M162" s="284" t="s">
        <v>995</v>
      </c>
      <c r="N162" s="272"/>
    </row>
    <row r="163" ht="128.25" spans="1:14">
      <c r="A163" s="275"/>
      <c r="B163" s="275"/>
      <c r="C163" s="296"/>
      <c r="D163" s="272"/>
      <c r="E163" s="272"/>
      <c r="F163" s="272"/>
      <c r="G163" s="277"/>
      <c r="H163" s="273"/>
      <c r="I163" s="273"/>
      <c r="J163" s="273"/>
      <c r="K163" s="202" t="s">
        <v>996</v>
      </c>
      <c r="L163" s="283">
        <v>0</v>
      </c>
      <c r="M163" s="284" t="s">
        <v>997</v>
      </c>
      <c r="N163" s="272"/>
    </row>
    <row r="164" ht="128.25" spans="1:14">
      <c r="A164" s="287">
        <v>10</v>
      </c>
      <c r="B164" s="287" t="s">
        <v>720</v>
      </c>
      <c r="C164" s="297" t="s">
        <v>998</v>
      </c>
      <c r="D164" s="276"/>
      <c r="E164" s="276"/>
      <c r="F164" s="276"/>
      <c r="G164" s="230"/>
      <c r="H164" s="274"/>
      <c r="I164" s="274"/>
      <c r="J164" s="274"/>
      <c r="K164" s="202" t="s">
        <v>999</v>
      </c>
      <c r="L164" s="283">
        <v>0</v>
      </c>
      <c r="M164" s="284" t="s">
        <v>1000</v>
      </c>
      <c r="N164" s="276"/>
    </row>
    <row r="165" ht="285" spans="1:14">
      <c r="A165" s="287"/>
      <c r="B165" s="287"/>
      <c r="C165" s="297"/>
      <c r="D165" s="202">
        <v>10</v>
      </c>
      <c r="E165" s="202" t="s">
        <v>720</v>
      </c>
      <c r="F165" s="202" t="s">
        <v>998</v>
      </c>
      <c r="G165" s="203">
        <f>-40.67*394.5/524.5</f>
        <v>-30.589733079123</v>
      </c>
      <c r="H165" s="266">
        <v>334.571</v>
      </c>
      <c r="I165" s="266">
        <v>16.491</v>
      </c>
      <c r="J165" s="266">
        <f>G165-I165</f>
        <v>-47.080733079123</v>
      </c>
      <c r="K165" s="202" t="s">
        <v>1001</v>
      </c>
      <c r="L165" s="283">
        <v>0</v>
      </c>
      <c r="M165" s="284" t="s">
        <v>1002</v>
      </c>
      <c r="N165" s="266">
        <f>SUMIF(J165:J177,"&gt;0",J165:J177)</f>
        <v>0</v>
      </c>
    </row>
    <row r="166" ht="171" spans="1:14">
      <c r="A166" s="287"/>
      <c r="B166" s="287"/>
      <c r="C166" s="297"/>
      <c r="D166" s="202"/>
      <c r="E166" s="202"/>
      <c r="F166" s="202"/>
      <c r="G166" s="203"/>
      <c r="H166" s="266"/>
      <c r="I166" s="266"/>
      <c r="J166" s="266"/>
      <c r="K166" s="202" t="s">
        <v>1003</v>
      </c>
      <c r="L166" s="283">
        <v>0</v>
      </c>
      <c r="M166" s="284" t="s">
        <v>1004</v>
      </c>
      <c r="N166" s="202"/>
    </row>
    <row r="167" ht="142.5" spans="1:14">
      <c r="A167" s="287"/>
      <c r="B167" s="287"/>
      <c r="C167" s="297"/>
      <c r="D167" s="202"/>
      <c r="E167" s="202"/>
      <c r="F167" s="202"/>
      <c r="G167" s="203"/>
      <c r="H167" s="266"/>
      <c r="I167" s="266"/>
      <c r="J167" s="266"/>
      <c r="K167" s="202" t="s">
        <v>1005</v>
      </c>
      <c r="L167" s="283">
        <v>0</v>
      </c>
      <c r="M167" s="284" t="s">
        <v>1006</v>
      </c>
      <c r="N167" s="202"/>
    </row>
    <row r="168" ht="85.5" spans="1:14">
      <c r="A168" s="287"/>
      <c r="B168" s="287"/>
      <c r="C168" s="297"/>
      <c r="D168" s="202"/>
      <c r="E168" s="202"/>
      <c r="F168" s="202"/>
      <c r="G168" s="203"/>
      <c r="H168" s="266"/>
      <c r="I168" s="266"/>
      <c r="J168" s="266"/>
      <c r="K168" s="202" t="s">
        <v>1007</v>
      </c>
      <c r="L168" s="283">
        <v>0</v>
      </c>
      <c r="M168" s="284" t="s">
        <v>1008</v>
      </c>
      <c r="N168" s="202"/>
    </row>
    <row r="169" ht="71.25" spans="1:14">
      <c r="A169" s="287"/>
      <c r="B169" s="287"/>
      <c r="C169" s="297"/>
      <c r="D169" s="202"/>
      <c r="E169" s="202"/>
      <c r="F169" s="202"/>
      <c r="G169" s="203"/>
      <c r="H169" s="266"/>
      <c r="I169" s="266"/>
      <c r="J169" s="266"/>
      <c r="K169" s="202" t="s">
        <v>1009</v>
      </c>
      <c r="L169" s="283">
        <v>0</v>
      </c>
      <c r="M169" s="284" t="s">
        <v>1010</v>
      </c>
      <c r="N169" s="202"/>
    </row>
    <row r="170" ht="99.75" spans="1:14">
      <c r="A170" s="287"/>
      <c r="B170" s="287"/>
      <c r="C170" s="297"/>
      <c r="D170" s="202"/>
      <c r="E170" s="202"/>
      <c r="F170" s="202"/>
      <c r="G170" s="203"/>
      <c r="H170" s="266"/>
      <c r="I170" s="266"/>
      <c r="J170" s="266"/>
      <c r="K170" s="202" t="s">
        <v>1011</v>
      </c>
      <c r="L170" s="283">
        <v>0</v>
      </c>
      <c r="M170" s="284" t="s">
        <v>1012</v>
      </c>
      <c r="N170" s="202"/>
    </row>
    <row r="171" ht="71.25" spans="1:14">
      <c r="A171" s="287"/>
      <c r="B171" s="287"/>
      <c r="C171" s="297"/>
      <c r="D171" s="202"/>
      <c r="E171" s="202"/>
      <c r="F171" s="202"/>
      <c r="G171" s="203"/>
      <c r="H171" s="266"/>
      <c r="I171" s="266"/>
      <c r="J171" s="266"/>
      <c r="K171" s="202" t="s">
        <v>1013</v>
      </c>
      <c r="L171" s="283">
        <v>0</v>
      </c>
      <c r="M171" s="284" t="s">
        <v>1014</v>
      </c>
      <c r="N171" s="202"/>
    </row>
    <row r="172" ht="156.75" spans="1:14">
      <c r="A172" s="287"/>
      <c r="B172" s="287"/>
      <c r="C172" s="297"/>
      <c r="D172" s="202"/>
      <c r="E172" s="202"/>
      <c r="F172" s="202"/>
      <c r="G172" s="203"/>
      <c r="H172" s="266"/>
      <c r="I172" s="266"/>
      <c r="J172" s="266"/>
      <c r="K172" s="202" t="s">
        <v>1015</v>
      </c>
      <c r="L172" s="283">
        <v>0</v>
      </c>
      <c r="M172" s="284" t="s">
        <v>1016</v>
      </c>
      <c r="N172" s="202"/>
    </row>
    <row r="173" ht="85.5" spans="1:14">
      <c r="A173" s="287"/>
      <c r="B173" s="287"/>
      <c r="C173" s="297"/>
      <c r="D173" s="202"/>
      <c r="E173" s="202"/>
      <c r="F173" s="202"/>
      <c r="G173" s="203"/>
      <c r="H173" s="266"/>
      <c r="I173" s="266"/>
      <c r="J173" s="266"/>
      <c r="K173" s="202" t="s">
        <v>1017</v>
      </c>
      <c r="L173" s="283">
        <v>0</v>
      </c>
      <c r="M173" s="284" t="s">
        <v>1018</v>
      </c>
      <c r="N173" s="202"/>
    </row>
    <row r="174" ht="156.75" spans="1:14">
      <c r="A174" s="287"/>
      <c r="B174" s="287"/>
      <c r="C174" s="297"/>
      <c r="D174" s="202"/>
      <c r="E174" s="202"/>
      <c r="F174" s="202"/>
      <c r="G174" s="203"/>
      <c r="H174" s="266"/>
      <c r="I174" s="266"/>
      <c r="J174" s="266"/>
      <c r="K174" s="202" t="s">
        <v>1019</v>
      </c>
      <c r="L174" s="283">
        <v>0</v>
      </c>
      <c r="M174" s="284" t="s">
        <v>1020</v>
      </c>
      <c r="N174" s="202"/>
    </row>
    <row r="175" ht="42.75" spans="1:14">
      <c r="A175" s="287"/>
      <c r="B175" s="287"/>
      <c r="C175" s="297"/>
      <c r="D175" s="202"/>
      <c r="E175" s="202"/>
      <c r="F175" s="202"/>
      <c r="G175" s="203"/>
      <c r="H175" s="266"/>
      <c r="I175" s="266"/>
      <c r="J175" s="266"/>
      <c r="K175" s="202" t="s">
        <v>1021</v>
      </c>
      <c r="L175" s="283">
        <v>0</v>
      </c>
      <c r="M175" s="284" t="s">
        <v>1022</v>
      </c>
      <c r="N175" s="202"/>
    </row>
    <row r="176" ht="99.75" spans="1:14">
      <c r="A176" s="287"/>
      <c r="B176" s="287"/>
      <c r="C176" s="297"/>
      <c r="D176" s="202"/>
      <c r="E176" s="202"/>
      <c r="F176" s="202"/>
      <c r="G176" s="203"/>
      <c r="H176" s="266"/>
      <c r="I176" s="266"/>
      <c r="J176" s="266"/>
      <c r="K176" s="202" t="s">
        <v>1023</v>
      </c>
      <c r="L176" s="283">
        <v>0</v>
      </c>
      <c r="M176" s="284" t="s">
        <v>1024</v>
      </c>
      <c r="N176" s="202"/>
    </row>
    <row r="177" ht="42.75" spans="1:14">
      <c r="A177" s="298">
        <v>11</v>
      </c>
      <c r="B177" s="287" t="s">
        <v>1025</v>
      </c>
      <c r="C177" s="298" t="s">
        <v>1026</v>
      </c>
      <c r="D177" s="202"/>
      <c r="E177" s="202"/>
      <c r="F177" s="202"/>
      <c r="G177" s="203"/>
      <c r="H177" s="266"/>
      <c r="I177" s="266"/>
      <c r="J177" s="266"/>
      <c r="K177" s="202" t="s">
        <v>1027</v>
      </c>
      <c r="L177" s="283">
        <v>0</v>
      </c>
      <c r="M177" s="284" t="s">
        <v>1028</v>
      </c>
      <c r="N177" s="202"/>
    </row>
    <row r="178" spans="1:14">
      <c r="A178" s="299"/>
      <c r="B178" s="287"/>
      <c r="C178" s="299"/>
      <c r="D178" s="269">
        <v>11</v>
      </c>
      <c r="E178" s="202" t="s">
        <v>1025</v>
      </c>
      <c r="F178" s="269" t="s">
        <v>1026</v>
      </c>
      <c r="G178" s="203">
        <v>15.8</v>
      </c>
      <c r="H178" s="266">
        <v>89.275218</v>
      </c>
      <c r="I178" s="266">
        <v>10.11077</v>
      </c>
      <c r="J178" s="266">
        <f>G178-I178</f>
        <v>5.68923</v>
      </c>
      <c r="K178" s="202" t="s">
        <v>1029</v>
      </c>
      <c r="L178" s="283">
        <v>2.657</v>
      </c>
      <c r="M178" s="284" t="s">
        <v>1030</v>
      </c>
      <c r="N178" s="270">
        <f>SUMIF(J178:J192,"&gt;0",J178:J192)</f>
        <v>10.7361020576541</v>
      </c>
    </row>
    <row r="179" ht="142.5" spans="1:14">
      <c r="A179" s="299"/>
      <c r="B179" s="287"/>
      <c r="C179" s="299"/>
      <c r="D179" s="272"/>
      <c r="E179" s="202"/>
      <c r="F179" s="272"/>
      <c r="G179" s="203"/>
      <c r="H179" s="266"/>
      <c r="I179" s="266"/>
      <c r="J179" s="266"/>
      <c r="K179" s="202" t="s">
        <v>1031</v>
      </c>
      <c r="L179" s="283">
        <v>1.1</v>
      </c>
      <c r="M179" s="284" t="s">
        <v>1032</v>
      </c>
      <c r="N179" s="272"/>
    </row>
    <row r="180" ht="85.5" spans="1:14">
      <c r="A180" s="299"/>
      <c r="B180" s="287"/>
      <c r="C180" s="299"/>
      <c r="D180" s="272"/>
      <c r="E180" s="202"/>
      <c r="F180" s="272"/>
      <c r="G180" s="203"/>
      <c r="H180" s="266"/>
      <c r="I180" s="266"/>
      <c r="J180" s="266"/>
      <c r="K180" s="202" t="s">
        <v>1033</v>
      </c>
      <c r="L180" s="283">
        <v>0</v>
      </c>
      <c r="M180" s="284" t="s">
        <v>1034</v>
      </c>
      <c r="N180" s="272"/>
    </row>
    <row r="181" ht="28.5" spans="1:14">
      <c r="A181" s="299"/>
      <c r="B181" s="287"/>
      <c r="C181" s="299"/>
      <c r="D181" s="272"/>
      <c r="E181" s="202"/>
      <c r="F181" s="272"/>
      <c r="G181" s="203"/>
      <c r="H181" s="266"/>
      <c r="I181" s="266"/>
      <c r="J181" s="266"/>
      <c r="K181" s="202" t="s">
        <v>1035</v>
      </c>
      <c r="L181" s="283">
        <v>1.932</v>
      </c>
      <c r="M181" s="284" t="s">
        <v>1036</v>
      </c>
      <c r="N181" s="272"/>
    </row>
    <row r="182" spans="1:14">
      <c r="A182" s="299"/>
      <c r="B182" s="287"/>
      <c r="C182" s="299"/>
      <c r="D182" s="272"/>
      <c r="E182" s="202"/>
      <c r="F182" s="272"/>
      <c r="G182" s="203"/>
      <c r="H182" s="266"/>
      <c r="I182" s="266"/>
      <c r="J182" s="266"/>
      <c r="K182" s="202" t="s">
        <v>1037</v>
      </c>
      <c r="L182" s="283">
        <v>0</v>
      </c>
      <c r="M182" s="284" t="s">
        <v>1038</v>
      </c>
      <c r="N182" s="272"/>
    </row>
    <row r="183" ht="71.25" spans="1:14">
      <c r="A183" s="299"/>
      <c r="B183" s="287"/>
      <c r="C183" s="299"/>
      <c r="D183" s="272"/>
      <c r="E183" s="202"/>
      <c r="F183" s="272"/>
      <c r="G183" s="203"/>
      <c r="H183" s="266"/>
      <c r="I183" s="266"/>
      <c r="J183" s="266"/>
      <c r="K183" s="202" t="s">
        <v>1039</v>
      </c>
      <c r="L183" s="283">
        <v>0</v>
      </c>
      <c r="M183" s="284" t="s">
        <v>1040</v>
      </c>
      <c r="N183" s="272"/>
    </row>
    <row r="184" ht="28.5" spans="1:14">
      <c r="A184" s="299"/>
      <c r="B184" s="287"/>
      <c r="C184" s="299"/>
      <c r="D184" s="272"/>
      <c r="E184" s="202"/>
      <c r="F184" s="272"/>
      <c r="G184" s="203"/>
      <c r="H184" s="266"/>
      <c r="I184" s="266"/>
      <c r="J184" s="266"/>
      <c r="K184" s="202" t="s">
        <v>1041</v>
      </c>
      <c r="L184" s="283">
        <v>0</v>
      </c>
      <c r="M184" s="284" t="s">
        <v>1042</v>
      </c>
      <c r="N184" s="272"/>
    </row>
    <row r="185" ht="57" spans="1:14">
      <c r="A185" s="299"/>
      <c r="B185" s="287"/>
      <c r="C185" s="299"/>
      <c r="D185" s="272"/>
      <c r="E185" s="202"/>
      <c r="F185" s="272"/>
      <c r="G185" s="203"/>
      <c r="H185" s="266"/>
      <c r="I185" s="266"/>
      <c r="J185" s="266"/>
      <c r="K185" s="202" t="s">
        <v>623</v>
      </c>
      <c r="L185" s="283">
        <v>0</v>
      </c>
      <c r="M185" s="284" t="s">
        <v>1043</v>
      </c>
      <c r="N185" s="272"/>
    </row>
    <row r="186" ht="99.75" spans="1:14">
      <c r="A186" s="299"/>
      <c r="B186" s="287"/>
      <c r="C186" s="299"/>
      <c r="D186" s="272"/>
      <c r="E186" s="202"/>
      <c r="F186" s="272"/>
      <c r="G186" s="203"/>
      <c r="H186" s="266"/>
      <c r="I186" s="266"/>
      <c r="J186" s="266"/>
      <c r="K186" s="202" t="s">
        <v>1044</v>
      </c>
      <c r="L186" s="283">
        <v>0</v>
      </c>
      <c r="M186" s="284" t="s">
        <v>1045</v>
      </c>
      <c r="N186" s="272"/>
    </row>
    <row r="187" ht="57" spans="1:14">
      <c r="A187" s="299"/>
      <c r="B187" s="298" t="s">
        <v>1046</v>
      </c>
      <c r="C187" s="299"/>
      <c r="D187" s="272"/>
      <c r="E187" s="202"/>
      <c r="F187" s="272"/>
      <c r="G187" s="203"/>
      <c r="H187" s="266"/>
      <c r="I187" s="266"/>
      <c r="J187" s="266"/>
      <c r="K187" s="202" t="s">
        <v>1047</v>
      </c>
      <c r="L187" s="283">
        <v>0</v>
      </c>
      <c r="M187" s="284" t="s">
        <v>1048</v>
      </c>
      <c r="N187" s="272"/>
    </row>
    <row r="188" ht="57" spans="1:14">
      <c r="A188" s="299"/>
      <c r="B188" s="299"/>
      <c r="C188" s="299"/>
      <c r="D188" s="272"/>
      <c r="E188" s="269" t="s">
        <v>1046</v>
      </c>
      <c r="F188" s="272"/>
      <c r="G188" s="229">
        <v>0.95</v>
      </c>
      <c r="H188" s="270">
        <v>21.643781</v>
      </c>
      <c r="I188" s="270">
        <v>10.63155</v>
      </c>
      <c r="J188" s="270">
        <f>G188-I188</f>
        <v>-9.68155</v>
      </c>
      <c r="K188" s="202" t="s">
        <v>1029</v>
      </c>
      <c r="L188" s="283">
        <v>0</v>
      </c>
      <c r="M188" s="284" t="s">
        <v>1049</v>
      </c>
      <c r="N188" s="272"/>
    </row>
    <row r="189" ht="71.25" spans="1:14">
      <c r="A189" s="299"/>
      <c r="B189" s="298" t="s">
        <v>1050</v>
      </c>
      <c r="C189" s="299"/>
      <c r="D189" s="272"/>
      <c r="E189" s="272"/>
      <c r="F189" s="272"/>
      <c r="G189" s="277"/>
      <c r="H189" s="273"/>
      <c r="I189" s="273"/>
      <c r="J189" s="273"/>
      <c r="K189" s="202" t="s">
        <v>1037</v>
      </c>
      <c r="L189" s="283">
        <v>0</v>
      </c>
      <c r="M189" s="284" t="s">
        <v>1051</v>
      </c>
      <c r="N189" s="272"/>
    </row>
    <row r="190" ht="99.75" spans="1:14">
      <c r="A190" s="299"/>
      <c r="B190" s="287"/>
      <c r="C190" s="299"/>
      <c r="D190" s="272"/>
      <c r="E190" s="269" t="s">
        <v>1050</v>
      </c>
      <c r="F190" s="272"/>
      <c r="G190" s="229">
        <f>20.14*90/251.5</f>
        <v>7.20715705765408</v>
      </c>
      <c r="H190" s="270">
        <v>47.075415</v>
      </c>
      <c r="I190" s="270">
        <v>2.160285</v>
      </c>
      <c r="J190" s="270">
        <f>G190-I190</f>
        <v>5.04687205765408</v>
      </c>
      <c r="K190" s="202" t="s">
        <v>1052</v>
      </c>
      <c r="L190" s="283">
        <v>0</v>
      </c>
      <c r="M190" s="284" t="s">
        <v>1053</v>
      </c>
      <c r="N190" s="272"/>
    </row>
    <row r="191" ht="85.5" spans="1:14">
      <c r="A191" s="300"/>
      <c r="B191" s="300"/>
      <c r="C191" s="300"/>
      <c r="D191" s="272"/>
      <c r="E191" s="202"/>
      <c r="F191" s="272"/>
      <c r="G191" s="203"/>
      <c r="H191" s="266"/>
      <c r="I191" s="266"/>
      <c r="J191" s="266"/>
      <c r="K191" s="202" t="s">
        <v>1035</v>
      </c>
      <c r="L191" s="283">
        <v>5.047</v>
      </c>
      <c r="M191" s="284" t="s">
        <v>1054</v>
      </c>
      <c r="N191" s="272"/>
    </row>
    <row r="192" ht="42.75" spans="1:14">
      <c r="A192" s="298">
        <v>12</v>
      </c>
      <c r="B192" s="287" t="s">
        <v>715</v>
      </c>
      <c r="C192" s="288" t="s">
        <v>1055</v>
      </c>
      <c r="D192" s="276"/>
      <c r="E192" s="276"/>
      <c r="F192" s="276"/>
      <c r="G192" s="230"/>
      <c r="H192" s="274"/>
      <c r="I192" s="274"/>
      <c r="J192" s="274"/>
      <c r="K192" s="202" t="s">
        <v>1056</v>
      </c>
      <c r="L192" s="283">
        <v>0</v>
      </c>
      <c r="M192" s="284" t="s">
        <v>1057</v>
      </c>
      <c r="N192" s="276"/>
    </row>
    <row r="193" ht="85.5" spans="1:14">
      <c r="A193" s="299"/>
      <c r="B193" s="287"/>
      <c r="C193" s="289"/>
      <c r="D193" s="269">
        <v>12</v>
      </c>
      <c r="E193" s="202" t="s">
        <v>715</v>
      </c>
      <c r="F193" s="269" t="s">
        <v>1055</v>
      </c>
      <c r="G193" s="203">
        <f>-18.65*201.5/241.5</f>
        <v>-15.5609730848861</v>
      </c>
      <c r="H193" s="270">
        <v>119.302</v>
      </c>
      <c r="I193" s="270">
        <v>3.058</v>
      </c>
      <c r="J193" s="266">
        <f>G193-I193</f>
        <v>-18.6189730848861</v>
      </c>
      <c r="K193" s="202" t="s">
        <v>1058</v>
      </c>
      <c r="L193" s="283">
        <v>0</v>
      </c>
      <c r="M193" s="284" t="s">
        <v>1059</v>
      </c>
      <c r="N193" s="270">
        <f>SUMIF(J193:J211,"&gt;0",J193:J211)</f>
        <v>20.4846967567568</v>
      </c>
    </row>
    <row r="194" ht="71.25" spans="1:14">
      <c r="A194" s="299"/>
      <c r="B194" s="287"/>
      <c r="C194" s="289"/>
      <c r="D194" s="272"/>
      <c r="E194" s="202"/>
      <c r="F194" s="272"/>
      <c r="G194" s="203"/>
      <c r="H194" s="273"/>
      <c r="I194" s="273"/>
      <c r="J194" s="266"/>
      <c r="K194" s="202" t="s">
        <v>1060</v>
      </c>
      <c r="L194" s="283">
        <v>0</v>
      </c>
      <c r="M194" s="284" t="s">
        <v>1061</v>
      </c>
      <c r="N194" s="272"/>
    </row>
    <row r="195" ht="57" spans="1:14">
      <c r="A195" s="299"/>
      <c r="B195" s="287"/>
      <c r="C195" s="289"/>
      <c r="D195" s="272"/>
      <c r="E195" s="202"/>
      <c r="F195" s="272"/>
      <c r="G195" s="203"/>
      <c r="H195" s="273"/>
      <c r="I195" s="273"/>
      <c r="J195" s="266"/>
      <c r="K195" s="202" t="s">
        <v>1062</v>
      </c>
      <c r="L195" s="283">
        <v>0</v>
      </c>
      <c r="M195" s="284" t="s">
        <v>1063</v>
      </c>
      <c r="N195" s="272"/>
    </row>
    <row r="196" ht="85.5" spans="1:14">
      <c r="A196" s="299"/>
      <c r="B196" s="287"/>
      <c r="C196" s="289"/>
      <c r="D196" s="272"/>
      <c r="E196" s="202"/>
      <c r="F196" s="272"/>
      <c r="G196" s="203"/>
      <c r="H196" s="273"/>
      <c r="I196" s="273"/>
      <c r="J196" s="266"/>
      <c r="K196" s="202" t="s">
        <v>1064</v>
      </c>
      <c r="L196" s="283">
        <v>0</v>
      </c>
      <c r="M196" s="284" t="s">
        <v>1065</v>
      </c>
      <c r="N196" s="272"/>
    </row>
    <row r="197" ht="71.25" spans="1:14">
      <c r="A197" s="299"/>
      <c r="B197" s="287"/>
      <c r="C197" s="289"/>
      <c r="D197" s="272"/>
      <c r="E197" s="202"/>
      <c r="F197" s="272"/>
      <c r="G197" s="203"/>
      <c r="H197" s="273"/>
      <c r="I197" s="273"/>
      <c r="J197" s="266"/>
      <c r="K197" s="202" t="s">
        <v>1066</v>
      </c>
      <c r="L197" s="283">
        <v>0</v>
      </c>
      <c r="M197" s="284" t="s">
        <v>1067</v>
      </c>
      <c r="N197" s="272"/>
    </row>
    <row r="198" ht="42.75" spans="1:14">
      <c r="A198" s="299"/>
      <c r="B198" s="287"/>
      <c r="C198" s="289"/>
      <c r="D198" s="272"/>
      <c r="E198" s="202"/>
      <c r="F198" s="272"/>
      <c r="G198" s="203"/>
      <c r="H198" s="273"/>
      <c r="I198" s="273"/>
      <c r="J198" s="266"/>
      <c r="K198" s="202" t="s">
        <v>1068</v>
      </c>
      <c r="L198" s="283">
        <v>0</v>
      </c>
      <c r="M198" s="284" t="s">
        <v>1069</v>
      </c>
      <c r="N198" s="272"/>
    </row>
    <row r="199" ht="71.25" spans="1:14">
      <c r="A199" s="299"/>
      <c r="B199" s="287"/>
      <c r="C199" s="289"/>
      <c r="D199" s="272"/>
      <c r="E199" s="202"/>
      <c r="F199" s="272"/>
      <c r="G199" s="203"/>
      <c r="H199" s="273"/>
      <c r="I199" s="273"/>
      <c r="J199" s="266"/>
      <c r="K199" s="202" t="s">
        <v>1070</v>
      </c>
      <c r="L199" s="283">
        <v>0</v>
      </c>
      <c r="M199" s="284" t="s">
        <v>1071</v>
      </c>
      <c r="N199" s="272"/>
    </row>
    <row r="200" ht="57" spans="1:14">
      <c r="A200" s="299"/>
      <c r="B200" s="287"/>
      <c r="C200" s="289"/>
      <c r="D200" s="272"/>
      <c r="E200" s="202"/>
      <c r="F200" s="272"/>
      <c r="G200" s="203"/>
      <c r="H200" s="273"/>
      <c r="I200" s="273"/>
      <c r="J200" s="266"/>
      <c r="K200" s="202" t="s">
        <v>1072</v>
      </c>
      <c r="L200" s="283">
        <v>0</v>
      </c>
      <c r="M200" s="284" t="s">
        <v>1073</v>
      </c>
      <c r="N200" s="272"/>
    </row>
    <row r="201" ht="85.5" spans="1:14">
      <c r="A201" s="299"/>
      <c r="B201" s="287" t="s">
        <v>1074</v>
      </c>
      <c r="C201" s="289"/>
      <c r="D201" s="272"/>
      <c r="E201" s="202"/>
      <c r="F201" s="272"/>
      <c r="G201" s="203"/>
      <c r="H201" s="274"/>
      <c r="I201" s="274"/>
      <c r="J201" s="266"/>
      <c r="K201" s="202" t="s">
        <v>1075</v>
      </c>
      <c r="L201" s="283">
        <v>0</v>
      </c>
      <c r="M201" s="284" t="s">
        <v>1076</v>
      </c>
      <c r="N201" s="272"/>
    </row>
    <row r="202" ht="142.5" spans="1:14">
      <c r="A202" s="299"/>
      <c r="B202" s="287"/>
      <c r="C202" s="289"/>
      <c r="D202" s="272"/>
      <c r="E202" s="202" t="s">
        <v>1074</v>
      </c>
      <c r="F202" s="272"/>
      <c r="G202" s="203">
        <f>37.4*116/296</f>
        <v>14.6567567567568</v>
      </c>
      <c r="H202" s="270">
        <v>52.19</v>
      </c>
      <c r="I202" s="270">
        <v>10.15806</v>
      </c>
      <c r="J202" s="266">
        <f>G202-I202</f>
        <v>4.49869675675675</v>
      </c>
      <c r="K202" s="202" t="s">
        <v>1077</v>
      </c>
      <c r="L202" s="283">
        <v>0</v>
      </c>
      <c r="M202" s="284" t="s">
        <v>1078</v>
      </c>
      <c r="N202" s="272"/>
    </row>
    <row r="203" ht="128.25" spans="1:14">
      <c r="A203" s="299"/>
      <c r="B203" s="287"/>
      <c r="C203" s="289"/>
      <c r="D203" s="272"/>
      <c r="E203" s="202"/>
      <c r="F203" s="272"/>
      <c r="G203" s="203"/>
      <c r="H203" s="273"/>
      <c r="I203" s="273"/>
      <c r="J203" s="266"/>
      <c r="K203" s="202" t="s">
        <v>1079</v>
      </c>
      <c r="L203" s="283">
        <v>0</v>
      </c>
      <c r="M203" s="284" t="s">
        <v>1080</v>
      </c>
      <c r="N203" s="272"/>
    </row>
    <row r="204" ht="85.5" spans="1:14">
      <c r="A204" s="299"/>
      <c r="B204" s="287"/>
      <c r="C204" s="289"/>
      <c r="D204" s="272"/>
      <c r="E204" s="202"/>
      <c r="F204" s="272"/>
      <c r="G204" s="203"/>
      <c r="H204" s="273"/>
      <c r="I204" s="273"/>
      <c r="J204" s="266"/>
      <c r="K204" s="202" t="s">
        <v>1081</v>
      </c>
      <c r="L204" s="283">
        <v>0</v>
      </c>
      <c r="M204" s="284" t="s">
        <v>1082</v>
      </c>
      <c r="N204" s="272"/>
    </row>
    <row r="205" ht="85.5" spans="1:14">
      <c r="A205" s="299"/>
      <c r="B205" s="287" t="s">
        <v>1083</v>
      </c>
      <c r="C205" s="289"/>
      <c r="D205" s="272"/>
      <c r="E205" s="202"/>
      <c r="F205" s="272"/>
      <c r="G205" s="203"/>
      <c r="H205" s="274"/>
      <c r="I205" s="274"/>
      <c r="J205" s="266"/>
      <c r="K205" s="202" t="s">
        <v>1084</v>
      </c>
      <c r="L205" s="283">
        <v>4.499</v>
      </c>
      <c r="M205" s="284" t="s">
        <v>1085</v>
      </c>
      <c r="N205" s="272"/>
    </row>
    <row r="206" ht="42.75" spans="1:14">
      <c r="A206" s="299"/>
      <c r="B206" s="287"/>
      <c r="C206" s="289"/>
      <c r="D206" s="272"/>
      <c r="E206" s="202" t="s">
        <v>1083</v>
      </c>
      <c r="F206" s="272"/>
      <c r="G206" s="203">
        <v>17.52</v>
      </c>
      <c r="H206" s="270">
        <v>42.912</v>
      </c>
      <c r="I206" s="270">
        <v>1.534</v>
      </c>
      <c r="J206" s="266">
        <f>G206-I206</f>
        <v>15.986</v>
      </c>
      <c r="K206" s="202" t="s">
        <v>1086</v>
      </c>
      <c r="L206" s="283">
        <v>0</v>
      </c>
      <c r="M206" s="284" t="s">
        <v>1087</v>
      </c>
      <c r="N206" s="272"/>
    </row>
    <row r="207" ht="57" spans="1:14">
      <c r="A207" s="299"/>
      <c r="B207" s="287"/>
      <c r="C207" s="289"/>
      <c r="D207" s="272"/>
      <c r="E207" s="202"/>
      <c r="F207" s="272"/>
      <c r="G207" s="203"/>
      <c r="H207" s="273"/>
      <c r="I207" s="273"/>
      <c r="J207" s="266"/>
      <c r="K207" s="202" t="s">
        <v>1088</v>
      </c>
      <c r="L207" s="283">
        <v>0</v>
      </c>
      <c r="M207" s="284" t="s">
        <v>1089</v>
      </c>
      <c r="N207" s="272"/>
    </row>
    <row r="208" ht="71.25" spans="1:14">
      <c r="A208" s="299"/>
      <c r="B208" s="287"/>
      <c r="C208" s="289"/>
      <c r="D208" s="272"/>
      <c r="E208" s="202"/>
      <c r="F208" s="272"/>
      <c r="G208" s="203"/>
      <c r="H208" s="273"/>
      <c r="I208" s="273"/>
      <c r="J208" s="266"/>
      <c r="K208" s="202" t="s">
        <v>1090</v>
      </c>
      <c r="L208" s="283">
        <v>7.5</v>
      </c>
      <c r="M208" s="284" t="s">
        <v>1091</v>
      </c>
      <c r="N208" s="272"/>
    </row>
    <row r="209" ht="71.25" spans="1:14">
      <c r="A209" s="299"/>
      <c r="B209" s="287"/>
      <c r="C209" s="289"/>
      <c r="D209" s="272"/>
      <c r="E209" s="202"/>
      <c r="F209" s="272"/>
      <c r="G209" s="203"/>
      <c r="H209" s="273"/>
      <c r="I209" s="273"/>
      <c r="J209" s="266"/>
      <c r="K209" s="202" t="s">
        <v>1092</v>
      </c>
      <c r="L209" s="283">
        <v>8.486</v>
      </c>
      <c r="M209" s="284" t="s">
        <v>1093</v>
      </c>
      <c r="N209" s="272"/>
    </row>
    <row r="210" ht="85.5" spans="1:14">
      <c r="A210" s="300"/>
      <c r="B210" s="287" t="s">
        <v>1050</v>
      </c>
      <c r="C210" s="295"/>
      <c r="D210" s="272"/>
      <c r="E210" s="202"/>
      <c r="F210" s="272"/>
      <c r="G210" s="203"/>
      <c r="H210" s="274"/>
      <c r="I210" s="274"/>
      <c r="J210" s="266"/>
      <c r="K210" s="202" t="s">
        <v>1094</v>
      </c>
      <c r="L210" s="283">
        <v>0</v>
      </c>
      <c r="M210" s="284" t="s">
        <v>1095</v>
      </c>
      <c r="N210" s="272"/>
    </row>
    <row r="211" ht="128.25" spans="1:14">
      <c r="A211" s="265">
        <v>13</v>
      </c>
      <c r="B211" s="265" t="s">
        <v>861</v>
      </c>
      <c r="C211" s="268" t="s">
        <v>1096</v>
      </c>
      <c r="D211" s="276"/>
      <c r="E211" s="202" t="s">
        <v>1050</v>
      </c>
      <c r="F211" s="276"/>
      <c r="G211" s="203">
        <f>-2.14*161.5/351.5</f>
        <v>-0.983243243243243</v>
      </c>
      <c r="H211" s="266">
        <v>118.73967</v>
      </c>
      <c r="I211" s="266">
        <v>1.5233</v>
      </c>
      <c r="J211" s="266">
        <f>G211-I211</f>
        <v>-2.50654324324324</v>
      </c>
      <c r="K211" s="202" t="s">
        <v>1079</v>
      </c>
      <c r="L211" s="283">
        <v>0</v>
      </c>
      <c r="M211" s="284" t="s">
        <v>1080</v>
      </c>
      <c r="N211" s="276"/>
    </row>
    <row r="212" ht="213.75" spans="1:14">
      <c r="A212" s="265"/>
      <c r="B212" s="265"/>
      <c r="C212" s="268"/>
      <c r="D212" s="202">
        <v>13</v>
      </c>
      <c r="E212" s="202" t="s">
        <v>861</v>
      </c>
      <c r="F212" s="202" t="s">
        <v>1096</v>
      </c>
      <c r="G212" s="229">
        <f>-245.21*558.5/598.5</f>
        <v>-228.821695906433</v>
      </c>
      <c r="H212" s="270">
        <v>216.988</v>
      </c>
      <c r="I212" s="270">
        <v>13.45</v>
      </c>
      <c r="J212" s="270">
        <f>G212-I212</f>
        <v>-242.271695906433</v>
      </c>
      <c r="K212" s="202" t="s">
        <v>1097</v>
      </c>
      <c r="L212" s="283">
        <v>0</v>
      </c>
      <c r="M212" s="284" t="s">
        <v>1098</v>
      </c>
      <c r="N212" s="266">
        <f ca="1">SUMIF(J212:J229,"&gt;0",J84:J96)</f>
        <v>0</v>
      </c>
    </row>
    <row r="213" ht="185.25" spans="1:14">
      <c r="A213" s="265"/>
      <c r="B213" s="265"/>
      <c r="C213" s="268"/>
      <c r="D213" s="202"/>
      <c r="E213" s="202"/>
      <c r="F213" s="202"/>
      <c r="G213" s="277"/>
      <c r="H213" s="273"/>
      <c r="I213" s="273"/>
      <c r="J213" s="273"/>
      <c r="K213" s="202" t="s">
        <v>1099</v>
      </c>
      <c r="L213" s="283">
        <v>0</v>
      </c>
      <c r="M213" s="284" t="s">
        <v>1100</v>
      </c>
      <c r="N213" s="202"/>
    </row>
    <row r="214" ht="142.5" spans="1:14">
      <c r="A214" s="265"/>
      <c r="B214" s="265"/>
      <c r="C214" s="268"/>
      <c r="D214" s="202"/>
      <c r="E214" s="202"/>
      <c r="F214" s="202"/>
      <c r="G214" s="277"/>
      <c r="H214" s="273"/>
      <c r="I214" s="273"/>
      <c r="J214" s="273"/>
      <c r="K214" s="202" t="s">
        <v>1101</v>
      </c>
      <c r="L214" s="283">
        <v>0</v>
      </c>
      <c r="M214" s="284" t="s">
        <v>1102</v>
      </c>
      <c r="N214" s="202"/>
    </row>
    <row r="215" ht="85.5" spans="1:14">
      <c r="A215" s="265"/>
      <c r="B215" s="265"/>
      <c r="C215" s="268"/>
      <c r="D215" s="202"/>
      <c r="E215" s="202"/>
      <c r="F215" s="202"/>
      <c r="G215" s="277"/>
      <c r="H215" s="273"/>
      <c r="I215" s="273"/>
      <c r="J215" s="273"/>
      <c r="K215" s="202" t="s">
        <v>1103</v>
      </c>
      <c r="L215" s="283">
        <v>0</v>
      </c>
      <c r="M215" s="284" t="s">
        <v>1104</v>
      </c>
      <c r="N215" s="202"/>
    </row>
    <row r="216" ht="128.25" spans="1:14">
      <c r="A216" s="265"/>
      <c r="B216" s="265"/>
      <c r="C216" s="268"/>
      <c r="D216" s="202"/>
      <c r="E216" s="202"/>
      <c r="F216" s="202"/>
      <c r="G216" s="277"/>
      <c r="H216" s="273"/>
      <c r="I216" s="273"/>
      <c r="J216" s="273"/>
      <c r="K216" s="202" t="s">
        <v>1105</v>
      </c>
      <c r="L216" s="283">
        <v>0</v>
      </c>
      <c r="M216" s="284" t="s">
        <v>1106</v>
      </c>
      <c r="N216" s="202"/>
    </row>
    <row r="217" ht="142.5" spans="1:14">
      <c r="A217" s="265"/>
      <c r="B217" s="265"/>
      <c r="C217" s="268"/>
      <c r="D217" s="202"/>
      <c r="E217" s="202"/>
      <c r="F217" s="202"/>
      <c r="G217" s="277"/>
      <c r="H217" s="273"/>
      <c r="I217" s="273"/>
      <c r="J217" s="273"/>
      <c r="K217" s="202" t="s">
        <v>1107</v>
      </c>
      <c r="L217" s="283">
        <v>0</v>
      </c>
      <c r="M217" s="284" t="s">
        <v>1108</v>
      </c>
      <c r="N217" s="202"/>
    </row>
    <row r="218" ht="57" spans="1:14">
      <c r="A218" s="265"/>
      <c r="B218" s="265"/>
      <c r="C218" s="268"/>
      <c r="D218" s="202"/>
      <c r="E218" s="202"/>
      <c r="F218" s="202"/>
      <c r="G218" s="277"/>
      <c r="H218" s="273"/>
      <c r="I218" s="273"/>
      <c r="J218" s="273"/>
      <c r="K218" s="202" t="s">
        <v>1109</v>
      </c>
      <c r="L218" s="283">
        <v>0</v>
      </c>
      <c r="M218" s="284" t="s">
        <v>1110</v>
      </c>
      <c r="N218" s="202"/>
    </row>
    <row r="219" ht="142.5" spans="1:14">
      <c r="A219" s="265"/>
      <c r="B219" s="265"/>
      <c r="C219" s="268"/>
      <c r="D219" s="202"/>
      <c r="E219" s="202"/>
      <c r="F219" s="202"/>
      <c r="G219" s="277"/>
      <c r="H219" s="273"/>
      <c r="I219" s="273"/>
      <c r="J219" s="273"/>
      <c r="K219" s="202" t="s">
        <v>1111</v>
      </c>
      <c r="L219" s="283">
        <v>0</v>
      </c>
      <c r="M219" s="284" t="s">
        <v>1112</v>
      </c>
      <c r="N219" s="202"/>
    </row>
    <row r="220" ht="171" spans="1:14">
      <c r="A220" s="265"/>
      <c r="B220" s="265"/>
      <c r="C220" s="268"/>
      <c r="D220" s="202"/>
      <c r="E220" s="202"/>
      <c r="F220" s="202"/>
      <c r="G220" s="277"/>
      <c r="H220" s="273"/>
      <c r="I220" s="273"/>
      <c r="J220" s="273"/>
      <c r="K220" s="202" t="s">
        <v>1113</v>
      </c>
      <c r="L220" s="283">
        <v>0</v>
      </c>
      <c r="M220" s="284" t="s">
        <v>1114</v>
      </c>
      <c r="N220" s="202"/>
    </row>
    <row r="221" ht="171" spans="1:14">
      <c r="A221" s="265"/>
      <c r="B221" s="265"/>
      <c r="C221" s="268"/>
      <c r="D221" s="202"/>
      <c r="E221" s="202"/>
      <c r="F221" s="202"/>
      <c r="G221" s="277"/>
      <c r="H221" s="273"/>
      <c r="I221" s="273"/>
      <c r="J221" s="273"/>
      <c r="K221" s="202" t="s">
        <v>1115</v>
      </c>
      <c r="L221" s="283">
        <v>0</v>
      </c>
      <c r="M221" s="284" t="s">
        <v>1116</v>
      </c>
      <c r="N221" s="202"/>
    </row>
    <row r="222" ht="99.75" spans="1:14">
      <c r="A222" s="265"/>
      <c r="B222" s="265"/>
      <c r="C222" s="268"/>
      <c r="D222" s="202"/>
      <c r="E222" s="202"/>
      <c r="F222" s="202"/>
      <c r="G222" s="277"/>
      <c r="H222" s="273"/>
      <c r="I222" s="273"/>
      <c r="J222" s="273"/>
      <c r="K222" s="202" t="s">
        <v>1117</v>
      </c>
      <c r="L222" s="283">
        <v>0</v>
      </c>
      <c r="M222" s="284" t="s">
        <v>1118</v>
      </c>
      <c r="N222" s="202"/>
    </row>
    <row r="223" ht="156.75" spans="1:14">
      <c r="A223" s="265"/>
      <c r="B223" s="265"/>
      <c r="C223" s="268"/>
      <c r="D223" s="202"/>
      <c r="E223" s="202"/>
      <c r="F223" s="202"/>
      <c r="G223" s="277"/>
      <c r="H223" s="273"/>
      <c r="I223" s="273"/>
      <c r="J223" s="273"/>
      <c r="K223" s="202" t="s">
        <v>1119</v>
      </c>
      <c r="L223" s="283">
        <v>0</v>
      </c>
      <c r="M223" s="284" t="s">
        <v>1120</v>
      </c>
      <c r="N223" s="202"/>
    </row>
    <row r="224" ht="57" spans="1:14">
      <c r="A224" s="265"/>
      <c r="B224" s="265"/>
      <c r="C224" s="268"/>
      <c r="D224" s="202"/>
      <c r="E224" s="202"/>
      <c r="F224" s="202"/>
      <c r="G224" s="277"/>
      <c r="H224" s="273"/>
      <c r="I224" s="273"/>
      <c r="J224" s="273"/>
      <c r="K224" s="202" t="s">
        <v>1121</v>
      </c>
      <c r="L224" s="283">
        <v>0</v>
      </c>
      <c r="M224" s="284" t="s">
        <v>1122</v>
      </c>
      <c r="N224" s="202"/>
    </row>
    <row r="225" ht="142.5" spans="1:14">
      <c r="A225" s="265"/>
      <c r="B225" s="265"/>
      <c r="C225" s="268"/>
      <c r="D225" s="202"/>
      <c r="E225" s="202"/>
      <c r="F225" s="202"/>
      <c r="G225" s="277"/>
      <c r="H225" s="273"/>
      <c r="I225" s="273"/>
      <c r="J225" s="273"/>
      <c r="K225" s="202" t="s">
        <v>1123</v>
      </c>
      <c r="L225" s="283">
        <v>0</v>
      </c>
      <c r="M225" s="284" t="s">
        <v>1124</v>
      </c>
      <c r="N225" s="202"/>
    </row>
    <row r="226" ht="85.5" spans="1:14">
      <c r="A226" s="265"/>
      <c r="B226" s="265"/>
      <c r="C226" s="268"/>
      <c r="D226" s="202"/>
      <c r="E226" s="202"/>
      <c r="F226" s="202"/>
      <c r="G226" s="277"/>
      <c r="H226" s="273"/>
      <c r="I226" s="273"/>
      <c r="J226" s="273"/>
      <c r="K226" s="202" t="s">
        <v>1125</v>
      </c>
      <c r="L226" s="283">
        <v>0</v>
      </c>
      <c r="M226" s="284" t="s">
        <v>1126</v>
      </c>
      <c r="N226" s="202"/>
    </row>
    <row r="227" ht="185.25" spans="1:14">
      <c r="A227" s="265"/>
      <c r="B227" s="265"/>
      <c r="C227" s="268"/>
      <c r="D227" s="202"/>
      <c r="E227" s="202"/>
      <c r="F227" s="202"/>
      <c r="G227" s="277"/>
      <c r="H227" s="273"/>
      <c r="I227" s="273"/>
      <c r="J227" s="273"/>
      <c r="K227" s="202" t="s">
        <v>1127</v>
      </c>
      <c r="L227" s="283">
        <v>0</v>
      </c>
      <c r="M227" s="284" t="s">
        <v>1128</v>
      </c>
      <c r="N227" s="202"/>
    </row>
    <row r="228" ht="85.5" spans="1:14">
      <c r="A228" s="265"/>
      <c r="B228" s="265"/>
      <c r="C228" s="268"/>
      <c r="D228" s="202"/>
      <c r="E228" s="202"/>
      <c r="F228" s="202"/>
      <c r="G228" s="277"/>
      <c r="H228" s="273"/>
      <c r="I228" s="273"/>
      <c r="J228" s="273"/>
      <c r="K228" s="202" t="s">
        <v>1129</v>
      </c>
      <c r="L228" s="283">
        <v>0</v>
      </c>
      <c r="M228" s="284" t="s">
        <v>1130</v>
      </c>
      <c r="N228" s="202"/>
    </row>
    <row r="229" ht="99.75" spans="1:14">
      <c r="A229" s="267">
        <v>14</v>
      </c>
      <c r="B229" s="267" t="s">
        <v>1131</v>
      </c>
      <c r="C229" s="279" t="s">
        <v>1132</v>
      </c>
      <c r="D229" s="202"/>
      <c r="E229" s="202"/>
      <c r="F229" s="202"/>
      <c r="G229" s="230"/>
      <c r="H229" s="274"/>
      <c r="I229" s="274"/>
      <c r="J229" s="274"/>
      <c r="K229" s="202" t="s">
        <v>1133</v>
      </c>
      <c r="L229" s="283">
        <v>0</v>
      </c>
      <c r="M229" s="284" t="s">
        <v>1134</v>
      </c>
      <c r="N229" s="202"/>
    </row>
    <row r="230" ht="156.75" spans="1:14">
      <c r="A230" s="271"/>
      <c r="B230" s="271"/>
      <c r="C230" s="280"/>
      <c r="D230" s="269">
        <v>14</v>
      </c>
      <c r="E230" s="269" t="s">
        <v>1131</v>
      </c>
      <c r="F230" s="269" t="s">
        <v>1132</v>
      </c>
      <c r="G230" s="229">
        <f>10.2*343/523</f>
        <v>6.68948374760994</v>
      </c>
      <c r="H230" s="270">
        <v>126.52502</v>
      </c>
      <c r="I230" s="270">
        <v>0.31244</v>
      </c>
      <c r="J230" s="270">
        <f>G230-I230</f>
        <v>6.37704374760994</v>
      </c>
      <c r="K230" s="202" t="s">
        <v>1135</v>
      </c>
      <c r="L230" s="283">
        <v>0</v>
      </c>
      <c r="M230" s="284" t="s">
        <v>1136</v>
      </c>
      <c r="N230" s="270">
        <v>6.377</v>
      </c>
    </row>
    <row r="231" ht="128.25" spans="1:14">
      <c r="A231" s="271"/>
      <c r="B231" s="271"/>
      <c r="C231" s="280"/>
      <c r="D231" s="272"/>
      <c r="E231" s="272"/>
      <c r="F231" s="272"/>
      <c r="G231" s="277"/>
      <c r="H231" s="273"/>
      <c r="I231" s="273"/>
      <c r="J231" s="273"/>
      <c r="K231" s="202" t="s">
        <v>1137</v>
      </c>
      <c r="L231" s="283">
        <v>0</v>
      </c>
      <c r="M231" s="284" t="s">
        <v>1138</v>
      </c>
      <c r="N231" s="272"/>
    </row>
    <row r="232" ht="99.75" spans="1:14">
      <c r="A232" s="271"/>
      <c r="B232" s="271"/>
      <c r="C232" s="280"/>
      <c r="D232" s="272"/>
      <c r="E232" s="272"/>
      <c r="F232" s="272"/>
      <c r="G232" s="277"/>
      <c r="H232" s="273"/>
      <c r="I232" s="273"/>
      <c r="J232" s="273"/>
      <c r="K232" s="202" t="s">
        <v>1139</v>
      </c>
      <c r="L232" s="283">
        <v>1.5</v>
      </c>
      <c r="M232" s="284" t="s">
        <v>1140</v>
      </c>
      <c r="N232" s="272"/>
    </row>
    <row r="233" ht="156.75" spans="1:14">
      <c r="A233" s="271"/>
      <c r="B233" s="271"/>
      <c r="C233" s="280"/>
      <c r="D233" s="272"/>
      <c r="E233" s="272"/>
      <c r="F233" s="272"/>
      <c r="G233" s="277"/>
      <c r="H233" s="273"/>
      <c r="I233" s="273"/>
      <c r="J233" s="273"/>
      <c r="K233" s="202" t="s">
        <v>1141</v>
      </c>
      <c r="L233" s="283">
        <v>0.377</v>
      </c>
      <c r="M233" s="284" t="s">
        <v>1142</v>
      </c>
      <c r="N233" s="272"/>
    </row>
    <row r="234" ht="114" spans="1:14">
      <c r="A234" s="271"/>
      <c r="B234" s="271"/>
      <c r="C234" s="280"/>
      <c r="D234" s="272"/>
      <c r="E234" s="272"/>
      <c r="F234" s="272"/>
      <c r="G234" s="277"/>
      <c r="H234" s="273"/>
      <c r="I234" s="273"/>
      <c r="J234" s="273"/>
      <c r="K234" s="202" t="s">
        <v>1143</v>
      </c>
      <c r="L234" s="283">
        <v>1</v>
      </c>
      <c r="M234" s="284" t="s">
        <v>1144</v>
      </c>
      <c r="N234" s="272"/>
    </row>
    <row r="235" ht="85.5" spans="1:14">
      <c r="A235" s="271"/>
      <c r="B235" s="271"/>
      <c r="C235" s="280"/>
      <c r="D235" s="272"/>
      <c r="E235" s="272"/>
      <c r="F235" s="272"/>
      <c r="G235" s="277"/>
      <c r="H235" s="273"/>
      <c r="I235" s="273"/>
      <c r="J235" s="273"/>
      <c r="K235" s="202" t="s">
        <v>1145</v>
      </c>
      <c r="L235" s="283">
        <v>0.5</v>
      </c>
      <c r="M235" s="284" t="s">
        <v>1146</v>
      </c>
      <c r="N235" s="272"/>
    </row>
    <row r="236" ht="142.5" spans="1:14">
      <c r="A236" s="271"/>
      <c r="B236" s="271"/>
      <c r="C236" s="280"/>
      <c r="D236" s="272"/>
      <c r="E236" s="272"/>
      <c r="F236" s="272"/>
      <c r="G236" s="277"/>
      <c r="H236" s="273"/>
      <c r="I236" s="273"/>
      <c r="J236" s="273"/>
      <c r="K236" s="202" t="s">
        <v>1147</v>
      </c>
      <c r="L236" s="283">
        <v>0</v>
      </c>
      <c r="M236" s="284" t="s">
        <v>1148</v>
      </c>
      <c r="N236" s="272"/>
    </row>
    <row r="237" ht="85.5" spans="1:14">
      <c r="A237" s="271"/>
      <c r="B237" s="271"/>
      <c r="C237" s="280"/>
      <c r="D237" s="272"/>
      <c r="E237" s="272"/>
      <c r="F237" s="272"/>
      <c r="G237" s="277"/>
      <c r="H237" s="273"/>
      <c r="I237" s="273"/>
      <c r="J237" s="273"/>
      <c r="K237" s="202" t="s">
        <v>1149</v>
      </c>
      <c r="L237" s="283">
        <v>2</v>
      </c>
      <c r="M237" s="284" t="s">
        <v>1150</v>
      </c>
      <c r="N237" s="272"/>
    </row>
    <row r="238" ht="85.5" spans="1:14">
      <c r="A238" s="275"/>
      <c r="B238" s="275"/>
      <c r="C238" s="301"/>
      <c r="D238" s="272"/>
      <c r="E238" s="272"/>
      <c r="F238" s="272"/>
      <c r="G238" s="277"/>
      <c r="H238" s="273"/>
      <c r="I238" s="273"/>
      <c r="J238" s="273"/>
      <c r="K238" s="202" t="s">
        <v>1151</v>
      </c>
      <c r="L238" s="283">
        <v>0</v>
      </c>
      <c r="M238" s="284" t="s">
        <v>1152</v>
      </c>
      <c r="N238" s="272"/>
    </row>
    <row r="239" ht="142.5" spans="1:14">
      <c r="A239" s="267">
        <v>15</v>
      </c>
      <c r="B239" s="265" t="s">
        <v>1153</v>
      </c>
      <c r="C239" s="279" t="s">
        <v>1154</v>
      </c>
      <c r="D239" s="276"/>
      <c r="E239" s="276"/>
      <c r="F239" s="302"/>
      <c r="G239" s="230"/>
      <c r="H239" s="274"/>
      <c r="I239" s="274"/>
      <c r="J239" s="274"/>
      <c r="K239" s="202" t="s">
        <v>1155</v>
      </c>
      <c r="L239" s="283">
        <v>1</v>
      </c>
      <c r="M239" s="284" t="s">
        <v>1156</v>
      </c>
      <c r="N239" s="302"/>
    </row>
    <row r="240" ht="128.25" spans="1:14">
      <c r="A240" s="271"/>
      <c r="B240" s="265"/>
      <c r="C240" s="280"/>
      <c r="D240" s="269">
        <v>15</v>
      </c>
      <c r="E240" s="202" t="s">
        <v>1153</v>
      </c>
      <c r="F240" s="269" t="s">
        <v>1154</v>
      </c>
      <c r="G240" s="229">
        <v>-155.43</v>
      </c>
      <c r="H240" s="270"/>
      <c r="I240" s="270"/>
      <c r="J240" s="270">
        <f>G240-I240</f>
        <v>-155.43</v>
      </c>
      <c r="K240" s="202" t="s">
        <v>1157</v>
      </c>
      <c r="L240" s="283">
        <v>0</v>
      </c>
      <c r="M240" s="284" t="s">
        <v>1158</v>
      </c>
      <c r="N240" s="270">
        <v>1.95</v>
      </c>
    </row>
    <row r="241" ht="71.25" spans="1:14">
      <c r="A241" s="271"/>
      <c r="B241" s="265"/>
      <c r="C241" s="280"/>
      <c r="D241" s="272"/>
      <c r="E241" s="202"/>
      <c r="F241" s="272"/>
      <c r="G241" s="277"/>
      <c r="H241" s="273"/>
      <c r="I241" s="273"/>
      <c r="J241" s="273"/>
      <c r="K241" s="202" t="s">
        <v>1159</v>
      </c>
      <c r="L241" s="283">
        <v>0</v>
      </c>
      <c r="M241" s="284" t="s">
        <v>1160</v>
      </c>
      <c r="N241" s="272"/>
    </row>
    <row r="242" ht="114" spans="1:14">
      <c r="A242" s="271"/>
      <c r="B242" s="265"/>
      <c r="C242" s="280"/>
      <c r="D242" s="272"/>
      <c r="E242" s="202"/>
      <c r="F242" s="272"/>
      <c r="G242" s="277"/>
      <c r="H242" s="273"/>
      <c r="I242" s="273"/>
      <c r="J242" s="273"/>
      <c r="K242" s="202" t="s">
        <v>1161</v>
      </c>
      <c r="L242" s="283">
        <v>0</v>
      </c>
      <c r="M242" s="284" t="s">
        <v>1162</v>
      </c>
      <c r="N242" s="272"/>
    </row>
    <row r="243" ht="128.25" spans="1:14">
      <c r="A243" s="271"/>
      <c r="B243" s="265"/>
      <c r="C243" s="280"/>
      <c r="D243" s="272"/>
      <c r="E243" s="202"/>
      <c r="F243" s="272"/>
      <c r="G243" s="277"/>
      <c r="H243" s="273"/>
      <c r="I243" s="273"/>
      <c r="J243" s="273"/>
      <c r="K243" s="202" t="s">
        <v>1163</v>
      </c>
      <c r="L243" s="283">
        <v>0</v>
      </c>
      <c r="M243" s="284" t="s">
        <v>1164</v>
      </c>
      <c r="N243" s="272"/>
    </row>
    <row r="244" ht="99.75" spans="1:14">
      <c r="A244" s="271"/>
      <c r="B244" s="265"/>
      <c r="C244" s="280"/>
      <c r="D244" s="272"/>
      <c r="E244" s="202"/>
      <c r="F244" s="272"/>
      <c r="G244" s="277"/>
      <c r="H244" s="273"/>
      <c r="I244" s="273"/>
      <c r="J244" s="273"/>
      <c r="K244" s="202" t="s">
        <v>1165</v>
      </c>
      <c r="L244" s="283">
        <v>0</v>
      </c>
      <c r="M244" s="284" t="s">
        <v>1166</v>
      </c>
      <c r="N244" s="272"/>
    </row>
    <row r="245" ht="99.75" spans="1:14">
      <c r="A245" s="271"/>
      <c r="B245" s="265"/>
      <c r="C245" s="280"/>
      <c r="D245" s="272"/>
      <c r="E245" s="202"/>
      <c r="F245" s="272"/>
      <c r="G245" s="277"/>
      <c r="H245" s="273"/>
      <c r="I245" s="273"/>
      <c r="J245" s="273"/>
      <c r="K245" s="202" t="s">
        <v>1167</v>
      </c>
      <c r="L245" s="283">
        <v>0</v>
      </c>
      <c r="M245" s="284" t="s">
        <v>1168</v>
      </c>
      <c r="N245" s="272"/>
    </row>
    <row r="246" ht="128.25" spans="1:14">
      <c r="A246" s="271"/>
      <c r="B246" s="265"/>
      <c r="C246" s="280"/>
      <c r="D246" s="272"/>
      <c r="E246" s="202"/>
      <c r="F246" s="272"/>
      <c r="G246" s="277"/>
      <c r="H246" s="273"/>
      <c r="I246" s="273"/>
      <c r="J246" s="273"/>
      <c r="K246" s="202" t="s">
        <v>1169</v>
      </c>
      <c r="L246" s="283">
        <v>0</v>
      </c>
      <c r="M246" s="284" t="s">
        <v>1170</v>
      </c>
      <c r="N246" s="272"/>
    </row>
    <row r="247" ht="28.5" spans="1:14">
      <c r="A247" s="271"/>
      <c r="B247" s="265"/>
      <c r="C247" s="280"/>
      <c r="D247" s="272"/>
      <c r="E247" s="202"/>
      <c r="F247" s="272"/>
      <c r="G247" s="277"/>
      <c r="H247" s="273"/>
      <c r="I247" s="273"/>
      <c r="J247" s="273"/>
      <c r="K247" s="202" t="s">
        <v>1171</v>
      </c>
      <c r="L247" s="283">
        <v>0</v>
      </c>
      <c r="M247" s="284" t="s">
        <v>1172</v>
      </c>
      <c r="N247" s="272"/>
    </row>
    <row r="248" ht="85.5" spans="1:14">
      <c r="A248" s="271"/>
      <c r="B248" s="265"/>
      <c r="C248" s="280"/>
      <c r="D248" s="272"/>
      <c r="E248" s="202"/>
      <c r="F248" s="272"/>
      <c r="G248" s="277"/>
      <c r="H248" s="273"/>
      <c r="I248" s="273"/>
      <c r="J248" s="273"/>
      <c r="K248" s="202" t="s">
        <v>1173</v>
      </c>
      <c r="L248" s="283">
        <v>0</v>
      </c>
      <c r="M248" s="284" t="s">
        <v>1174</v>
      </c>
      <c r="N248" s="272"/>
    </row>
    <row r="249" ht="42.75" spans="1:14">
      <c r="A249" s="271"/>
      <c r="B249" s="265"/>
      <c r="C249" s="280"/>
      <c r="D249" s="272"/>
      <c r="E249" s="202"/>
      <c r="F249" s="272"/>
      <c r="G249" s="277"/>
      <c r="H249" s="273"/>
      <c r="I249" s="273"/>
      <c r="J249" s="273"/>
      <c r="K249" s="202" t="s">
        <v>1175</v>
      </c>
      <c r="L249" s="283">
        <v>0</v>
      </c>
      <c r="M249" s="284" t="s">
        <v>1176</v>
      </c>
      <c r="N249" s="272"/>
    </row>
    <row r="250" ht="42.75" spans="1:14">
      <c r="A250" s="271"/>
      <c r="B250" s="265"/>
      <c r="C250" s="280"/>
      <c r="D250" s="272"/>
      <c r="E250" s="202"/>
      <c r="F250" s="272"/>
      <c r="G250" s="277"/>
      <c r="H250" s="273"/>
      <c r="I250" s="273"/>
      <c r="J250" s="273"/>
      <c r="K250" s="202" t="s">
        <v>1177</v>
      </c>
      <c r="L250" s="283">
        <v>0</v>
      </c>
      <c r="M250" s="284" t="s">
        <v>1178</v>
      </c>
      <c r="N250" s="272"/>
    </row>
    <row r="251" ht="85.5" spans="1:14">
      <c r="A251" s="271"/>
      <c r="B251" s="265"/>
      <c r="C251" s="280"/>
      <c r="D251" s="272"/>
      <c r="E251" s="202"/>
      <c r="F251" s="272"/>
      <c r="G251" s="277"/>
      <c r="H251" s="273"/>
      <c r="I251" s="273"/>
      <c r="J251" s="273"/>
      <c r="K251" s="202" t="s">
        <v>1179</v>
      </c>
      <c r="L251" s="283">
        <v>0</v>
      </c>
      <c r="M251" s="284" t="s">
        <v>1180</v>
      </c>
      <c r="N251" s="272"/>
    </row>
    <row r="252" ht="57" spans="1:14">
      <c r="A252" s="271"/>
      <c r="B252" s="265"/>
      <c r="C252" s="280"/>
      <c r="D252" s="272"/>
      <c r="E252" s="202"/>
      <c r="F252" s="272"/>
      <c r="G252" s="277"/>
      <c r="H252" s="273"/>
      <c r="I252" s="273"/>
      <c r="J252" s="273"/>
      <c r="K252" s="202" t="s">
        <v>1181</v>
      </c>
      <c r="L252" s="283">
        <v>0</v>
      </c>
      <c r="M252" s="284" t="s">
        <v>1182</v>
      </c>
      <c r="N252" s="272"/>
    </row>
    <row r="253" ht="85.5" spans="1:14">
      <c r="A253" s="271"/>
      <c r="B253" s="265"/>
      <c r="C253" s="280"/>
      <c r="D253" s="272"/>
      <c r="E253" s="202"/>
      <c r="F253" s="272"/>
      <c r="G253" s="277"/>
      <c r="H253" s="273"/>
      <c r="I253" s="273"/>
      <c r="J253" s="273"/>
      <c r="K253" s="202" t="s">
        <v>1183</v>
      </c>
      <c r="L253" s="283">
        <v>0</v>
      </c>
      <c r="M253" s="284" t="s">
        <v>1184</v>
      </c>
      <c r="N253" s="272"/>
    </row>
    <row r="254" ht="71.25" spans="1:14">
      <c r="A254" s="271"/>
      <c r="B254" s="265"/>
      <c r="C254" s="280"/>
      <c r="D254" s="272"/>
      <c r="E254" s="202"/>
      <c r="F254" s="272"/>
      <c r="G254" s="277"/>
      <c r="H254" s="273"/>
      <c r="I254" s="273"/>
      <c r="J254" s="273"/>
      <c r="K254" s="202" t="s">
        <v>1185</v>
      </c>
      <c r="L254" s="283">
        <v>0</v>
      </c>
      <c r="M254" s="284" t="s">
        <v>1186</v>
      </c>
      <c r="N254" s="272"/>
    </row>
    <row r="255" ht="114" spans="1:14">
      <c r="A255" s="271"/>
      <c r="B255" s="265"/>
      <c r="C255" s="280"/>
      <c r="D255" s="272"/>
      <c r="E255" s="202"/>
      <c r="F255" s="272"/>
      <c r="G255" s="277"/>
      <c r="H255" s="273"/>
      <c r="I255" s="273"/>
      <c r="J255" s="273"/>
      <c r="K255" s="202" t="s">
        <v>1187</v>
      </c>
      <c r="L255" s="283">
        <v>0</v>
      </c>
      <c r="M255" s="284" t="s">
        <v>1188</v>
      </c>
      <c r="N255" s="272"/>
    </row>
    <row r="256" ht="42.75" spans="1:14">
      <c r="A256" s="271"/>
      <c r="B256" s="265"/>
      <c r="C256" s="280"/>
      <c r="D256" s="272"/>
      <c r="E256" s="202"/>
      <c r="F256" s="272"/>
      <c r="G256" s="277"/>
      <c r="H256" s="273"/>
      <c r="I256" s="273"/>
      <c r="J256" s="273"/>
      <c r="K256" s="202" t="s">
        <v>1189</v>
      </c>
      <c r="L256" s="283">
        <v>0</v>
      </c>
      <c r="M256" s="284" t="s">
        <v>1190</v>
      </c>
      <c r="N256" s="272"/>
    </row>
    <row r="257" ht="114" spans="1:14">
      <c r="A257" s="271"/>
      <c r="B257" s="265"/>
      <c r="C257" s="280"/>
      <c r="D257" s="272"/>
      <c r="E257" s="202"/>
      <c r="F257" s="272"/>
      <c r="G257" s="277"/>
      <c r="H257" s="273"/>
      <c r="I257" s="273"/>
      <c r="J257" s="273"/>
      <c r="K257" s="202" t="s">
        <v>1191</v>
      </c>
      <c r="L257" s="283">
        <v>0</v>
      </c>
      <c r="M257" s="284" t="s">
        <v>1192</v>
      </c>
      <c r="N257" s="272"/>
    </row>
    <row r="258" ht="42.75" spans="1:14">
      <c r="A258" s="271"/>
      <c r="B258" s="267" t="s">
        <v>759</v>
      </c>
      <c r="C258" s="280"/>
      <c r="D258" s="272"/>
      <c r="E258" s="202"/>
      <c r="F258" s="272"/>
      <c r="G258" s="230"/>
      <c r="H258" s="274"/>
      <c r="I258" s="274"/>
      <c r="J258" s="274"/>
      <c r="K258" s="202" t="s">
        <v>1193</v>
      </c>
      <c r="L258" s="283">
        <v>0</v>
      </c>
      <c r="M258" s="284" t="s">
        <v>1194</v>
      </c>
      <c r="N258" s="272"/>
    </row>
    <row r="259" ht="99.75" spans="1:14">
      <c r="A259" s="271"/>
      <c r="B259" s="271"/>
      <c r="C259" s="280"/>
      <c r="D259" s="272"/>
      <c r="E259" s="269" t="s">
        <v>759</v>
      </c>
      <c r="F259" s="272"/>
      <c r="G259" s="229">
        <f>-7.43*105/456.5</f>
        <v>-1.70898138006572</v>
      </c>
      <c r="H259" s="270"/>
      <c r="I259" s="270"/>
      <c r="J259" s="270">
        <f>G259-I259</f>
        <v>-1.70898138006572</v>
      </c>
      <c r="K259" s="201" t="s">
        <v>1195</v>
      </c>
      <c r="L259" s="283">
        <v>0</v>
      </c>
      <c r="M259" s="303" t="s">
        <v>1196</v>
      </c>
      <c r="N259" s="272"/>
    </row>
    <row r="260" ht="85.5" spans="1:14">
      <c r="A260" s="271"/>
      <c r="B260" s="267" t="s">
        <v>1131</v>
      </c>
      <c r="C260" s="280"/>
      <c r="D260" s="272"/>
      <c r="E260" s="272"/>
      <c r="F260" s="272"/>
      <c r="G260" s="277"/>
      <c r="H260" s="273"/>
      <c r="I260" s="273"/>
      <c r="J260" s="273"/>
      <c r="K260" s="202" t="s">
        <v>1171</v>
      </c>
      <c r="L260" s="283">
        <v>0</v>
      </c>
      <c r="M260" s="284" t="s">
        <v>1197</v>
      </c>
      <c r="N260" s="272"/>
    </row>
    <row r="261" ht="42.75" spans="1:14">
      <c r="A261" s="298">
        <v>16</v>
      </c>
      <c r="B261" s="287" t="s">
        <v>759</v>
      </c>
      <c r="C261" s="288" t="s">
        <v>1198</v>
      </c>
      <c r="D261" s="272"/>
      <c r="E261" s="269" t="s">
        <v>1131</v>
      </c>
      <c r="F261" s="272"/>
      <c r="G261" s="229">
        <f>10.2*100/523</f>
        <v>1.95028680688336</v>
      </c>
      <c r="H261" s="270"/>
      <c r="I261" s="270"/>
      <c r="J261" s="270">
        <f>G261-I261</f>
        <v>1.95028680688336</v>
      </c>
      <c r="K261" s="202" t="s">
        <v>1157</v>
      </c>
      <c r="L261" s="283">
        <v>1.95</v>
      </c>
      <c r="M261" s="284" t="s">
        <v>1199</v>
      </c>
      <c r="N261" s="272"/>
    </row>
    <row r="262" ht="99.75" spans="1:14">
      <c r="A262" s="299"/>
      <c r="B262" s="287"/>
      <c r="C262" s="289"/>
      <c r="D262" s="269">
        <v>16</v>
      </c>
      <c r="E262" s="202" t="s">
        <v>759</v>
      </c>
      <c r="F262" s="269" t="s">
        <v>1198</v>
      </c>
      <c r="G262" s="203">
        <f>-7.43*171.5/456.5</f>
        <v>-2.79133625410734</v>
      </c>
      <c r="H262" s="270">
        <v>91.218</v>
      </c>
      <c r="I262" s="270">
        <v>0.015</v>
      </c>
      <c r="J262" s="266">
        <f>G262-I262</f>
        <v>-2.80633625410734</v>
      </c>
      <c r="K262" s="202" t="s">
        <v>1200</v>
      </c>
      <c r="L262" s="283">
        <v>0</v>
      </c>
      <c r="M262" s="284" t="s">
        <v>1201</v>
      </c>
      <c r="N262" s="270">
        <f>SUMIF(J262:J273,"&gt;0",J262:J273)</f>
        <v>11.6393375536148</v>
      </c>
    </row>
    <row r="263" ht="128.25" spans="1:14">
      <c r="A263" s="299"/>
      <c r="B263" s="287"/>
      <c r="C263" s="289"/>
      <c r="D263" s="272"/>
      <c r="E263" s="202"/>
      <c r="F263" s="272"/>
      <c r="G263" s="203"/>
      <c r="H263" s="273"/>
      <c r="I263" s="273"/>
      <c r="J263" s="266"/>
      <c r="K263" s="202" t="s">
        <v>1202</v>
      </c>
      <c r="L263" s="283">
        <v>0</v>
      </c>
      <c r="M263" s="284" t="s">
        <v>1203</v>
      </c>
      <c r="N263" s="272"/>
    </row>
    <row r="264" ht="85.5" spans="1:14">
      <c r="A264" s="299"/>
      <c r="B264" s="287"/>
      <c r="C264" s="289"/>
      <c r="D264" s="272"/>
      <c r="E264" s="202"/>
      <c r="F264" s="272"/>
      <c r="G264" s="203"/>
      <c r="H264" s="273"/>
      <c r="I264" s="273"/>
      <c r="J264" s="266"/>
      <c r="K264" s="202" t="s">
        <v>1204</v>
      </c>
      <c r="L264" s="283">
        <v>0</v>
      </c>
      <c r="M264" s="284" t="s">
        <v>1205</v>
      </c>
      <c r="N264" s="272"/>
    </row>
    <row r="265" ht="99.75" spans="1:14">
      <c r="A265" s="299"/>
      <c r="B265" s="287"/>
      <c r="C265" s="289"/>
      <c r="D265" s="272"/>
      <c r="E265" s="202"/>
      <c r="F265" s="272"/>
      <c r="G265" s="203"/>
      <c r="H265" s="273"/>
      <c r="I265" s="273"/>
      <c r="J265" s="266"/>
      <c r="K265" s="202" t="s">
        <v>1206</v>
      </c>
      <c r="L265" s="283">
        <v>0</v>
      </c>
      <c r="M265" s="284" t="s">
        <v>1207</v>
      </c>
      <c r="N265" s="272"/>
    </row>
    <row r="266" ht="156.75" spans="1:14">
      <c r="A266" s="299"/>
      <c r="B266" s="287"/>
      <c r="C266" s="289"/>
      <c r="D266" s="272"/>
      <c r="E266" s="202"/>
      <c r="F266" s="272"/>
      <c r="G266" s="203"/>
      <c r="H266" s="273"/>
      <c r="I266" s="273"/>
      <c r="J266" s="266"/>
      <c r="K266" s="202" t="s">
        <v>1208</v>
      </c>
      <c r="L266" s="283">
        <v>0</v>
      </c>
      <c r="M266" s="284" t="s">
        <v>1209</v>
      </c>
      <c r="N266" s="272"/>
    </row>
    <row r="267" ht="71.25" spans="1:14">
      <c r="A267" s="299"/>
      <c r="B267" s="287"/>
      <c r="C267" s="289"/>
      <c r="D267" s="272"/>
      <c r="E267" s="202"/>
      <c r="F267" s="272"/>
      <c r="G267" s="203"/>
      <c r="H267" s="273"/>
      <c r="I267" s="273"/>
      <c r="J267" s="266"/>
      <c r="K267" s="202" t="s">
        <v>1210</v>
      </c>
      <c r="L267" s="283">
        <v>0</v>
      </c>
      <c r="M267" s="284" t="s">
        <v>1211</v>
      </c>
      <c r="N267" s="272"/>
    </row>
    <row r="268" ht="28.5" spans="1:14">
      <c r="A268" s="299"/>
      <c r="B268" s="287" t="s">
        <v>1074</v>
      </c>
      <c r="C268" s="289"/>
      <c r="D268" s="272"/>
      <c r="E268" s="202"/>
      <c r="F268" s="272"/>
      <c r="G268" s="203"/>
      <c r="H268" s="274"/>
      <c r="I268" s="274"/>
      <c r="J268" s="266"/>
      <c r="K268" s="202" t="s">
        <v>1212</v>
      </c>
      <c r="L268" s="283">
        <v>0</v>
      </c>
      <c r="M268" s="284" t="s">
        <v>1213</v>
      </c>
      <c r="N268" s="272"/>
    </row>
    <row r="269" ht="114" spans="1:14">
      <c r="A269" s="299"/>
      <c r="B269" s="287"/>
      <c r="C269" s="289"/>
      <c r="D269" s="272"/>
      <c r="E269" s="202" t="s">
        <v>1074</v>
      </c>
      <c r="F269" s="272"/>
      <c r="G269" s="203">
        <f>37.4*80/296</f>
        <v>10.1081081081081</v>
      </c>
      <c r="H269" s="270">
        <v>12.821</v>
      </c>
      <c r="I269" s="270">
        <v>0.026</v>
      </c>
      <c r="J269" s="266">
        <f>G269-I269</f>
        <v>10.0821081081081</v>
      </c>
      <c r="K269" s="202" t="s">
        <v>1212</v>
      </c>
      <c r="L269" s="283">
        <v>7</v>
      </c>
      <c r="M269" s="284" t="s">
        <v>1214</v>
      </c>
      <c r="N269" s="272"/>
    </row>
    <row r="270" ht="42.75" spans="1:14">
      <c r="A270" s="299"/>
      <c r="B270" s="287" t="s">
        <v>1131</v>
      </c>
      <c r="C270" s="289"/>
      <c r="D270" s="272"/>
      <c r="E270" s="202"/>
      <c r="F270" s="272"/>
      <c r="G270" s="203"/>
      <c r="H270" s="274"/>
      <c r="I270" s="274"/>
      <c r="J270" s="266"/>
      <c r="K270" s="202" t="s">
        <v>1215</v>
      </c>
      <c r="L270" s="283">
        <f>J269-L269</f>
        <v>3.08210810810811</v>
      </c>
      <c r="M270" s="284" t="s">
        <v>1216</v>
      </c>
      <c r="N270" s="272"/>
    </row>
    <row r="271" ht="85.5" spans="1:14">
      <c r="A271" s="299"/>
      <c r="B271" s="287"/>
      <c r="C271" s="289"/>
      <c r="D271" s="272"/>
      <c r="E271" s="202" t="s">
        <v>1131</v>
      </c>
      <c r="F271" s="272"/>
      <c r="G271" s="203">
        <f>10.2*80/523</f>
        <v>1.56022944550669</v>
      </c>
      <c r="H271" s="270">
        <v>23.325</v>
      </c>
      <c r="I271" s="270">
        <v>0.003</v>
      </c>
      <c r="J271" s="266">
        <f>G271-I271</f>
        <v>1.55722944550669</v>
      </c>
      <c r="K271" s="202" t="s">
        <v>1215</v>
      </c>
      <c r="L271" s="283">
        <v>0.7</v>
      </c>
      <c r="M271" s="284" t="s">
        <v>1217</v>
      </c>
      <c r="N271" s="272"/>
    </row>
    <row r="272" ht="42.75" spans="1:14">
      <c r="A272" s="300"/>
      <c r="B272" s="287"/>
      <c r="C272" s="295"/>
      <c r="D272" s="272"/>
      <c r="E272" s="202"/>
      <c r="F272" s="272"/>
      <c r="G272" s="203"/>
      <c r="H272" s="273"/>
      <c r="I272" s="273"/>
      <c r="J272" s="266"/>
      <c r="K272" s="202" t="s">
        <v>1210</v>
      </c>
      <c r="L272" s="283">
        <v>0.5</v>
      </c>
      <c r="M272" s="284" t="s">
        <v>1218</v>
      </c>
      <c r="N272" s="272"/>
    </row>
    <row r="273" ht="42.75" spans="1:14">
      <c r="A273" s="298">
        <v>17</v>
      </c>
      <c r="B273" s="287" t="s">
        <v>1219</v>
      </c>
      <c r="C273" s="288" t="s">
        <v>1220</v>
      </c>
      <c r="D273" s="276"/>
      <c r="E273" s="202"/>
      <c r="F273" s="276"/>
      <c r="G273" s="203"/>
      <c r="H273" s="274"/>
      <c r="I273" s="274"/>
      <c r="J273" s="266"/>
      <c r="K273" s="202" t="s">
        <v>1208</v>
      </c>
      <c r="L273" s="283">
        <f>J271-L271-L272</f>
        <v>0.357229445506692</v>
      </c>
      <c r="M273" s="284" t="s">
        <v>1221</v>
      </c>
      <c r="N273" s="276"/>
    </row>
    <row r="274" spans="1:14">
      <c r="A274" s="299"/>
      <c r="B274" s="287"/>
      <c r="C274" s="289"/>
      <c r="D274" s="269">
        <v>17</v>
      </c>
      <c r="E274" s="202" t="s">
        <v>1219</v>
      </c>
      <c r="F274" s="269" t="s">
        <v>1220</v>
      </c>
      <c r="G274" s="203">
        <v>23.41</v>
      </c>
      <c r="H274" s="266">
        <v>21.493</v>
      </c>
      <c r="I274" s="266">
        <v>1.75784</v>
      </c>
      <c r="J274" s="266">
        <f>G274-I274</f>
        <v>21.65216</v>
      </c>
      <c r="K274" s="202" t="s">
        <v>1222</v>
      </c>
      <c r="L274" s="304">
        <v>1.78</v>
      </c>
      <c r="M274" s="284" t="s">
        <v>1223</v>
      </c>
      <c r="N274" s="270">
        <f>SUMIF(J274:J291,"&gt;0",J274:J291)</f>
        <v>44.04801</v>
      </c>
    </row>
    <row r="275" ht="36.95" customHeight="1" spans="1:14">
      <c r="A275" s="299"/>
      <c r="B275" s="287"/>
      <c r="C275" s="289"/>
      <c r="D275" s="272"/>
      <c r="E275" s="202"/>
      <c r="F275" s="272"/>
      <c r="G275" s="203"/>
      <c r="H275" s="266"/>
      <c r="I275" s="266"/>
      <c r="J275" s="266"/>
      <c r="K275" s="202" t="s">
        <v>1224</v>
      </c>
      <c r="L275" s="304">
        <v>7.985</v>
      </c>
      <c r="M275" s="284" t="s">
        <v>1225</v>
      </c>
      <c r="N275" s="272"/>
    </row>
    <row r="276" ht="156.75" spans="1:14">
      <c r="A276" s="299"/>
      <c r="B276" s="287" t="s">
        <v>1226</v>
      </c>
      <c r="C276" s="289"/>
      <c r="D276" s="272"/>
      <c r="E276" s="202"/>
      <c r="F276" s="272"/>
      <c r="G276" s="203"/>
      <c r="H276" s="266"/>
      <c r="I276" s="266"/>
      <c r="J276" s="266"/>
      <c r="K276" s="202" t="s">
        <v>1227</v>
      </c>
      <c r="L276" s="304">
        <v>11.88716</v>
      </c>
      <c r="M276" s="284" t="s">
        <v>1228</v>
      </c>
      <c r="N276" s="272"/>
    </row>
    <row r="277" ht="156.75" spans="1:14">
      <c r="A277" s="299"/>
      <c r="B277" s="287"/>
      <c r="C277" s="289"/>
      <c r="D277" s="272"/>
      <c r="E277" s="202" t="s">
        <v>1226</v>
      </c>
      <c r="F277" s="272"/>
      <c r="G277" s="203">
        <v>27.22</v>
      </c>
      <c r="H277" s="266">
        <v>232.21486</v>
      </c>
      <c r="I277" s="266">
        <v>8.35415</v>
      </c>
      <c r="J277" s="266">
        <f>G277-I277</f>
        <v>18.86585</v>
      </c>
      <c r="K277" s="202" t="s">
        <v>1229</v>
      </c>
      <c r="L277" s="283">
        <v>2.166</v>
      </c>
      <c r="M277" s="284" t="s">
        <v>1230</v>
      </c>
      <c r="N277" s="272"/>
    </row>
    <row r="278" ht="128.25" spans="1:14">
      <c r="A278" s="299"/>
      <c r="B278" s="287"/>
      <c r="C278" s="289"/>
      <c r="D278" s="272"/>
      <c r="E278" s="202"/>
      <c r="F278" s="272"/>
      <c r="G278" s="203"/>
      <c r="H278" s="266"/>
      <c r="I278" s="266"/>
      <c r="J278" s="266"/>
      <c r="K278" s="202" t="s">
        <v>1231</v>
      </c>
      <c r="L278" s="283">
        <v>0.963</v>
      </c>
      <c r="M278" s="284" t="s">
        <v>1232</v>
      </c>
      <c r="N278" s="272"/>
    </row>
    <row r="279" ht="128.25" spans="1:14">
      <c r="A279" s="299"/>
      <c r="B279" s="287"/>
      <c r="C279" s="289"/>
      <c r="D279" s="272"/>
      <c r="E279" s="202"/>
      <c r="F279" s="272"/>
      <c r="G279" s="203"/>
      <c r="H279" s="266"/>
      <c r="I279" s="266"/>
      <c r="J279" s="266"/>
      <c r="K279" s="202" t="s">
        <v>1233</v>
      </c>
      <c r="L279" s="283">
        <v>0.716</v>
      </c>
      <c r="M279" s="284" t="s">
        <v>1234</v>
      </c>
      <c r="N279" s="272"/>
    </row>
    <row r="280" ht="85.5" spans="1:14">
      <c r="A280" s="299"/>
      <c r="B280" s="287"/>
      <c r="C280" s="289"/>
      <c r="D280" s="272"/>
      <c r="E280" s="202"/>
      <c r="F280" s="272"/>
      <c r="G280" s="203"/>
      <c r="H280" s="266"/>
      <c r="I280" s="266"/>
      <c r="J280" s="266"/>
      <c r="K280" s="202" t="s">
        <v>1235</v>
      </c>
      <c r="L280" s="283">
        <v>0.548</v>
      </c>
      <c r="M280" s="284" t="s">
        <v>1236</v>
      </c>
      <c r="N280" s="272"/>
    </row>
    <row r="281" ht="128.25" spans="1:14">
      <c r="A281" s="299"/>
      <c r="B281" s="287"/>
      <c r="C281" s="289"/>
      <c r="D281" s="272"/>
      <c r="E281" s="202"/>
      <c r="F281" s="272"/>
      <c r="G281" s="203"/>
      <c r="H281" s="266"/>
      <c r="I281" s="266"/>
      <c r="J281" s="266"/>
      <c r="K281" s="202" t="s">
        <v>1237</v>
      </c>
      <c r="L281" s="283">
        <v>0.539</v>
      </c>
      <c r="M281" s="284" t="s">
        <v>1238</v>
      </c>
      <c r="N281" s="272"/>
    </row>
    <row r="282" ht="99.75" spans="1:14">
      <c r="A282" s="299"/>
      <c r="B282" s="287"/>
      <c r="C282" s="289"/>
      <c r="D282" s="272"/>
      <c r="E282" s="202"/>
      <c r="F282" s="272"/>
      <c r="G282" s="203"/>
      <c r="H282" s="266"/>
      <c r="I282" s="266"/>
      <c r="J282" s="266"/>
      <c r="K282" s="202" t="s">
        <v>1239</v>
      </c>
      <c r="L282" s="283">
        <v>7.49</v>
      </c>
      <c r="M282" s="284" t="s">
        <v>1240</v>
      </c>
      <c r="N282" s="272"/>
    </row>
    <row r="283" ht="142.5" spans="1:14">
      <c r="A283" s="299"/>
      <c r="B283" s="287"/>
      <c r="C283" s="289"/>
      <c r="D283" s="272"/>
      <c r="E283" s="202"/>
      <c r="F283" s="272"/>
      <c r="G283" s="203"/>
      <c r="H283" s="266"/>
      <c r="I283" s="266"/>
      <c r="J283" s="266"/>
      <c r="K283" s="202" t="s">
        <v>1241</v>
      </c>
      <c r="L283" s="283">
        <v>0.81</v>
      </c>
      <c r="M283" s="284" t="s">
        <v>1242</v>
      </c>
      <c r="N283" s="272"/>
    </row>
    <row r="284" ht="71.25" spans="1:14">
      <c r="A284" s="299"/>
      <c r="B284" s="287"/>
      <c r="C284" s="289"/>
      <c r="D284" s="272"/>
      <c r="E284" s="202"/>
      <c r="F284" s="272"/>
      <c r="G284" s="203"/>
      <c r="H284" s="266"/>
      <c r="I284" s="266"/>
      <c r="J284" s="266"/>
      <c r="K284" s="202" t="s">
        <v>1243</v>
      </c>
      <c r="L284" s="283">
        <v>0.954</v>
      </c>
      <c r="M284" s="284" t="s">
        <v>1244</v>
      </c>
      <c r="N284" s="272"/>
    </row>
    <row r="285" ht="71.25" spans="1:14">
      <c r="A285" s="299"/>
      <c r="B285" s="287"/>
      <c r="C285" s="289"/>
      <c r="D285" s="272"/>
      <c r="E285" s="202"/>
      <c r="F285" s="272"/>
      <c r="G285" s="203"/>
      <c r="H285" s="266"/>
      <c r="I285" s="266"/>
      <c r="J285" s="266"/>
      <c r="K285" s="202" t="s">
        <v>1245</v>
      </c>
      <c r="L285" s="283">
        <v>0.93</v>
      </c>
      <c r="M285" s="284" t="s">
        <v>1246</v>
      </c>
      <c r="N285" s="272"/>
    </row>
    <row r="286" ht="71.25" spans="1:14">
      <c r="A286" s="299"/>
      <c r="B286" s="287"/>
      <c r="C286" s="289"/>
      <c r="D286" s="272"/>
      <c r="E286" s="202"/>
      <c r="F286" s="272"/>
      <c r="G286" s="203"/>
      <c r="H286" s="266"/>
      <c r="I286" s="266"/>
      <c r="J286" s="266"/>
      <c r="K286" s="202" t="s">
        <v>1247</v>
      </c>
      <c r="L286" s="283">
        <v>0.922</v>
      </c>
      <c r="M286" s="284" t="s">
        <v>1248</v>
      </c>
      <c r="N286" s="272"/>
    </row>
    <row r="287" ht="42.75" spans="1:14">
      <c r="A287" s="299"/>
      <c r="B287" s="287"/>
      <c r="C287" s="289"/>
      <c r="D287" s="272"/>
      <c r="E287" s="202"/>
      <c r="F287" s="272"/>
      <c r="G287" s="203"/>
      <c r="H287" s="266"/>
      <c r="I287" s="266"/>
      <c r="J287" s="266"/>
      <c r="K287" s="202" t="s">
        <v>1227</v>
      </c>
      <c r="L287" s="283">
        <v>0.956</v>
      </c>
      <c r="M287" s="284" t="s">
        <v>1249</v>
      </c>
      <c r="N287" s="272"/>
    </row>
    <row r="288" ht="85.5" spans="1:14">
      <c r="A288" s="299"/>
      <c r="B288" s="287"/>
      <c r="C288" s="289"/>
      <c r="D288" s="272"/>
      <c r="E288" s="202"/>
      <c r="F288" s="272"/>
      <c r="G288" s="203"/>
      <c r="H288" s="266"/>
      <c r="I288" s="266"/>
      <c r="J288" s="266"/>
      <c r="K288" s="202" t="s">
        <v>1222</v>
      </c>
      <c r="L288" s="283">
        <v>0.958</v>
      </c>
      <c r="M288" s="284" t="s">
        <v>1250</v>
      </c>
      <c r="N288" s="272"/>
    </row>
    <row r="289" ht="42.75" spans="1:14">
      <c r="A289" s="299"/>
      <c r="B289" s="287" t="s">
        <v>1251</v>
      </c>
      <c r="C289" s="289"/>
      <c r="D289" s="272"/>
      <c r="E289" s="202"/>
      <c r="F289" s="272"/>
      <c r="G289" s="203"/>
      <c r="H289" s="266"/>
      <c r="I289" s="266"/>
      <c r="J289" s="266"/>
      <c r="K289" s="202" t="s">
        <v>1252</v>
      </c>
      <c r="L289" s="283">
        <v>0.914</v>
      </c>
      <c r="M289" s="284" t="s">
        <v>1253</v>
      </c>
      <c r="N289" s="272"/>
    </row>
    <row r="290" ht="27" spans="1:14">
      <c r="A290" s="299"/>
      <c r="B290" s="287"/>
      <c r="C290" s="289"/>
      <c r="D290" s="272"/>
      <c r="E290" s="202" t="s">
        <v>1251</v>
      </c>
      <c r="F290" s="272"/>
      <c r="G290" s="203">
        <v>7.33</v>
      </c>
      <c r="H290" s="266">
        <v>40.98396</v>
      </c>
      <c r="I290" s="266">
        <v>3.8</v>
      </c>
      <c r="J290" s="266">
        <f>G290-I290</f>
        <v>3.53</v>
      </c>
      <c r="K290" s="202" t="s">
        <v>1254</v>
      </c>
      <c r="L290" s="283">
        <f>J290-L291</f>
        <v>2.95</v>
      </c>
      <c r="M290" s="284" t="s">
        <v>1254</v>
      </c>
      <c r="N290" s="272"/>
    </row>
    <row r="291" ht="28.5" spans="1:14">
      <c r="A291" s="299"/>
      <c r="B291" s="287"/>
      <c r="C291" s="289"/>
      <c r="D291" s="272"/>
      <c r="E291" s="202"/>
      <c r="F291" s="272"/>
      <c r="G291" s="203"/>
      <c r="H291" s="266"/>
      <c r="I291" s="266"/>
      <c r="J291" s="266"/>
      <c r="K291" s="305" t="s">
        <v>1224</v>
      </c>
      <c r="L291" s="283">
        <v>0.58</v>
      </c>
      <c r="M291" s="306" t="s">
        <v>1255</v>
      </c>
      <c r="N291" s="272"/>
    </row>
    <row r="292" ht="171" spans="1:14">
      <c r="A292" s="299"/>
      <c r="B292" s="287"/>
      <c r="C292" s="289"/>
      <c r="D292" s="202">
        <v>18</v>
      </c>
      <c r="E292" s="202" t="s">
        <v>951</v>
      </c>
      <c r="F292" s="202" t="s">
        <v>1256</v>
      </c>
      <c r="G292" s="203">
        <f>-108.35*490.3/521.8</f>
        <v>-101.809131851284</v>
      </c>
      <c r="H292" s="266">
        <v>193.69176</v>
      </c>
      <c r="I292" s="266">
        <v>7.62426</v>
      </c>
      <c r="J292" s="266">
        <f>G292-I292</f>
        <v>-109.433391851284</v>
      </c>
      <c r="K292" s="202" t="s">
        <v>1257</v>
      </c>
      <c r="L292" s="283">
        <v>0</v>
      </c>
      <c r="M292" s="284" t="s">
        <v>1258</v>
      </c>
      <c r="N292" s="266">
        <f>SUMIF(J292:J318,"&gt;0",J292:J318)</f>
        <v>0</v>
      </c>
    </row>
    <row r="293" ht="85.5" spans="1:14">
      <c r="A293" s="300"/>
      <c r="B293" s="287"/>
      <c r="C293" s="295"/>
      <c r="D293" s="202"/>
      <c r="E293" s="202"/>
      <c r="F293" s="202"/>
      <c r="G293" s="203"/>
      <c r="H293" s="266"/>
      <c r="I293" s="266"/>
      <c r="J293" s="266"/>
      <c r="K293" s="202" t="s">
        <v>1259</v>
      </c>
      <c r="L293" s="283">
        <v>0</v>
      </c>
      <c r="M293" s="284" t="s">
        <v>1260</v>
      </c>
      <c r="N293" s="202"/>
    </row>
    <row r="294" ht="142.5" spans="1:14">
      <c r="A294" s="287">
        <v>18</v>
      </c>
      <c r="B294" s="287" t="s">
        <v>951</v>
      </c>
      <c r="C294" s="297" t="s">
        <v>1256</v>
      </c>
      <c r="D294" s="202"/>
      <c r="E294" s="202"/>
      <c r="F294" s="202"/>
      <c r="G294" s="203"/>
      <c r="H294" s="266"/>
      <c r="I294" s="266"/>
      <c r="J294" s="266"/>
      <c r="K294" s="202" t="s">
        <v>1261</v>
      </c>
      <c r="L294" s="283">
        <v>0</v>
      </c>
      <c r="M294" s="284" t="s">
        <v>1262</v>
      </c>
      <c r="N294" s="202"/>
    </row>
    <row r="295" ht="114" spans="1:14">
      <c r="A295" s="287"/>
      <c r="B295" s="287"/>
      <c r="C295" s="297"/>
      <c r="D295" s="202"/>
      <c r="E295" s="202"/>
      <c r="F295" s="202"/>
      <c r="G295" s="203"/>
      <c r="H295" s="266"/>
      <c r="I295" s="266"/>
      <c r="J295" s="266"/>
      <c r="K295" s="202" t="s">
        <v>1263</v>
      </c>
      <c r="L295" s="283">
        <v>0</v>
      </c>
      <c r="M295" s="284" t="s">
        <v>1264</v>
      </c>
      <c r="N295" s="202"/>
    </row>
    <row r="296" ht="171" spans="1:14">
      <c r="A296" s="287"/>
      <c r="B296" s="287"/>
      <c r="C296" s="297"/>
      <c r="D296" s="202"/>
      <c r="E296" s="202"/>
      <c r="F296" s="202"/>
      <c r="G296" s="203"/>
      <c r="H296" s="266"/>
      <c r="I296" s="266"/>
      <c r="J296" s="266"/>
      <c r="K296" s="202" t="s">
        <v>1265</v>
      </c>
      <c r="L296" s="283">
        <v>0</v>
      </c>
      <c r="M296" s="284" t="s">
        <v>1266</v>
      </c>
      <c r="N296" s="202"/>
    </row>
    <row r="297" ht="128.25" spans="1:14">
      <c r="A297" s="287"/>
      <c r="B297" s="287"/>
      <c r="C297" s="297"/>
      <c r="D297" s="202"/>
      <c r="E297" s="202"/>
      <c r="F297" s="202"/>
      <c r="G297" s="203"/>
      <c r="H297" s="266"/>
      <c r="I297" s="266"/>
      <c r="J297" s="266"/>
      <c r="K297" s="202" t="s">
        <v>1267</v>
      </c>
      <c r="L297" s="283">
        <v>0</v>
      </c>
      <c r="M297" s="284" t="s">
        <v>1268</v>
      </c>
      <c r="N297" s="202"/>
    </row>
    <row r="298" ht="85.5" spans="1:14">
      <c r="A298" s="287"/>
      <c r="B298" s="287"/>
      <c r="C298" s="297"/>
      <c r="D298" s="202"/>
      <c r="E298" s="202"/>
      <c r="F298" s="202"/>
      <c r="G298" s="203"/>
      <c r="H298" s="266"/>
      <c r="I298" s="266"/>
      <c r="J298" s="266"/>
      <c r="K298" s="202" t="s">
        <v>1269</v>
      </c>
      <c r="L298" s="283">
        <v>0</v>
      </c>
      <c r="M298" s="284" t="s">
        <v>1270</v>
      </c>
      <c r="N298" s="202"/>
    </row>
    <row r="299" ht="85.5" spans="1:14">
      <c r="A299" s="287"/>
      <c r="B299" s="287"/>
      <c r="C299" s="297"/>
      <c r="D299" s="202"/>
      <c r="E299" s="202"/>
      <c r="F299" s="202"/>
      <c r="G299" s="203"/>
      <c r="H299" s="266"/>
      <c r="I299" s="266"/>
      <c r="J299" s="266"/>
      <c r="K299" s="202" t="s">
        <v>1271</v>
      </c>
      <c r="L299" s="283">
        <v>0</v>
      </c>
      <c r="M299" s="284" t="s">
        <v>1272</v>
      </c>
      <c r="N299" s="202"/>
    </row>
    <row r="300" ht="85.5" spans="1:14">
      <c r="A300" s="287"/>
      <c r="B300" s="287"/>
      <c r="C300" s="297"/>
      <c r="D300" s="202"/>
      <c r="E300" s="202"/>
      <c r="F300" s="202"/>
      <c r="G300" s="203"/>
      <c r="H300" s="266"/>
      <c r="I300" s="266"/>
      <c r="J300" s="266"/>
      <c r="K300" s="202" t="s">
        <v>1273</v>
      </c>
      <c r="L300" s="283"/>
      <c r="M300" s="284" t="s">
        <v>1274</v>
      </c>
      <c r="N300" s="202"/>
    </row>
    <row r="301" ht="99.75" spans="1:14">
      <c r="A301" s="287"/>
      <c r="B301" s="287"/>
      <c r="C301" s="297"/>
      <c r="D301" s="202"/>
      <c r="E301" s="202"/>
      <c r="F301" s="202"/>
      <c r="G301" s="203"/>
      <c r="H301" s="266"/>
      <c r="I301" s="266"/>
      <c r="J301" s="266"/>
      <c r="K301" s="202" t="s">
        <v>1275</v>
      </c>
      <c r="L301" s="283"/>
      <c r="M301" s="284" t="s">
        <v>1276</v>
      </c>
      <c r="N301" s="202"/>
    </row>
    <row r="302" ht="85.5" spans="1:14">
      <c r="A302" s="287"/>
      <c r="B302" s="287"/>
      <c r="C302" s="297"/>
      <c r="D302" s="202"/>
      <c r="E302" s="202"/>
      <c r="F302" s="202"/>
      <c r="G302" s="203"/>
      <c r="H302" s="266"/>
      <c r="I302" s="266"/>
      <c r="J302" s="266"/>
      <c r="K302" s="202" t="s">
        <v>1277</v>
      </c>
      <c r="L302" s="283">
        <v>0</v>
      </c>
      <c r="M302" s="284" t="s">
        <v>1278</v>
      </c>
      <c r="N302" s="202"/>
    </row>
    <row r="303" ht="142.5" spans="1:14">
      <c r="A303" s="287"/>
      <c r="B303" s="287"/>
      <c r="C303" s="297"/>
      <c r="D303" s="202"/>
      <c r="E303" s="202"/>
      <c r="F303" s="202"/>
      <c r="G303" s="203"/>
      <c r="H303" s="266"/>
      <c r="I303" s="266"/>
      <c r="J303" s="266"/>
      <c r="K303" s="202" t="s">
        <v>1279</v>
      </c>
      <c r="L303" s="283">
        <v>0</v>
      </c>
      <c r="M303" s="284" t="s">
        <v>1280</v>
      </c>
      <c r="N303" s="202"/>
    </row>
    <row r="304" ht="156.75" spans="1:14">
      <c r="A304" s="287"/>
      <c r="B304" s="287"/>
      <c r="C304" s="297"/>
      <c r="D304" s="202"/>
      <c r="E304" s="202"/>
      <c r="F304" s="202"/>
      <c r="G304" s="203"/>
      <c r="H304" s="266"/>
      <c r="I304" s="266"/>
      <c r="J304" s="266"/>
      <c r="K304" s="202" t="s">
        <v>233</v>
      </c>
      <c r="L304" s="283">
        <v>0</v>
      </c>
      <c r="M304" s="284" t="s">
        <v>1281</v>
      </c>
      <c r="N304" s="202"/>
    </row>
    <row r="305" ht="99.75" spans="1:14">
      <c r="A305" s="287"/>
      <c r="B305" s="287"/>
      <c r="C305" s="297"/>
      <c r="D305" s="202"/>
      <c r="E305" s="202"/>
      <c r="F305" s="202"/>
      <c r="G305" s="203"/>
      <c r="H305" s="266"/>
      <c r="I305" s="266"/>
      <c r="J305" s="266"/>
      <c r="K305" s="202" t="s">
        <v>1282</v>
      </c>
      <c r="L305" s="283">
        <v>0</v>
      </c>
      <c r="M305" s="284" t="s">
        <v>1283</v>
      </c>
      <c r="N305" s="202"/>
    </row>
    <row r="306" ht="57" spans="1:14">
      <c r="A306" s="287"/>
      <c r="B306" s="287"/>
      <c r="C306" s="297"/>
      <c r="D306" s="202"/>
      <c r="E306" s="202"/>
      <c r="F306" s="202"/>
      <c r="G306" s="203"/>
      <c r="H306" s="266"/>
      <c r="I306" s="266"/>
      <c r="J306" s="266"/>
      <c r="K306" s="202" t="s">
        <v>1284</v>
      </c>
      <c r="L306" s="283">
        <v>0</v>
      </c>
      <c r="M306" s="284" t="s">
        <v>1285</v>
      </c>
      <c r="N306" s="202"/>
    </row>
    <row r="307" ht="99.75" spans="1:14">
      <c r="A307" s="287"/>
      <c r="B307" s="287"/>
      <c r="C307" s="297"/>
      <c r="D307" s="202"/>
      <c r="E307" s="202"/>
      <c r="F307" s="202"/>
      <c r="G307" s="203"/>
      <c r="H307" s="266"/>
      <c r="I307" s="266"/>
      <c r="J307" s="266"/>
      <c r="K307" s="202" t="s">
        <v>1286</v>
      </c>
      <c r="L307" s="283">
        <v>0</v>
      </c>
      <c r="M307" s="284" t="s">
        <v>1287</v>
      </c>
      <c r="N307" s="202"/>
    </row>
    <row r="308" ht="57" spans="1:14">
      <c r="A308" s="287"/>
      <c r="B308" s="287"/>
      <c r="C308" s="297"/>
      <c r="D308" s="202"/>
      <c r="E308" s="202"/>
      <c r="F308" s="202"/>
      <c r="G308" s="203"/>
      <c r="H308" s="266"/>
      <c r="I308" s="266"/>
      <c r="J308" s="266"/>
      <c r="K308" s="202" t="s">
        <v>1288</v>
      </c>
      <c r="L308" s="283">
        <v>0</v>
      </c>
      <c r="M308" s="284" t="s">
        <v>1289</v>
      </c>
      <c r="N308" s="202"/>
    </row>
    <row r="309" ht="28.5" spans="1:14">
      <c r="A309" s="287"/>
      <c r="B309" s="287"/>
      <c r="C309" s="297"/>
      <c r="D309" s="202"/>
      <c r="E309" s="202"/>
      <c r="F309" s="202"/>
      <c r="G309" s="203"/>
      <c r="H309" s="266"/>
      <c r="I309" s="266"/>
      <c r="J309" s="266"/>
      <c r="K309" s="202" t="s">
        <v>1290</v>
      </c>
      <c r="L309" s="283">
        <v>0</v>
      </c>
      <c r="M309" s="284" t="s">
        <v>1291</v>
      </c>
      <c r="N309" s="202"/>
    </row>
    <row r="310" ht="42.75" spans="1:14">
      <c r="A310" s="287"/>
      <c r="B310" s="287"/>
      <c r="C310" s="297"/>
      <c r="D310" s="202"/>
      <c r="E310" s="202"/>
      <c r="F310" s="202"/>
      <c r="G310" s="203"/>
      <c r="H310" s="266"/>
      <c r="I310" s="266"/>
      <c r="J310" s="266"/>
      <c r="K310" s="202" t="s">
        <v>1292</v>
      </c>
      <c r="L310" s="283">
        <v>0</v>
      </c>
      <c r="M310" s="284" t="s">
        <v>1293</v>
      </c>
      <c r="N310" s="202"/>
    </row>
    <row r="311" ht="57" spans="1:14">
      <c r="A311" s="287"/>
      <c r="B311" s="287"/>
      <c r="C311" s="297"/>
      <c r="D311" s="202"/>
      <c r="E311" s="202"/>
      <c r="F311" s="202"/>
      <c r="G311" s="203"/>
      <c r="H311" s="266"/>
      <c r="I311" s="266"/>
      <c r="J311" s="266"/>
      <c r="K311" s="202" t="s">
        <v>1294</v>
      </c>
      <c r="L311" s="283">
        <v>0</v>
      </c>
      <c r="M311" s="284" t="s">
        <v>1295</v>
      </c>
      <c r="N311" s="202"/>
    </row>
    <row r="312" ht="28.5" spans="1:14">
      <c r="A312" s="287"/>
      <c r="B312" s="287"/>
      <c r="C312" s="297"/>
      <c r="D312" s="202"/>
      <c r="E312" s="202"/>
      <c r="F312" s="202"/>
      <c r="G312" s="203"/>
      <c r="H312" s="266"/>
      <c r="I312" s="266"/>
      <c r="J312" s="266"/>
      <c r="K312" s="202" t="s">
        <v>1296</v>
      </c>
      <c r="L312" s="283">
        <v>0</v>
      </c>
      <c r="M312" s="284" t="s">
        <v>1297</v>
      </c>
      <c r="N312" s="202"/>
    </row>
    <row r="313" ht="42.75" spans="1:14">
      <c r="A313" s="287"/>
      <c r="B313" s="287"/>
      <c r="C313" s="297"/>
      <c r="D313" s="202"/>
      <c r="E313" s="202"/>
      <c r="F313" s="202"/>
      <c r="G313" s="203"/>
      <c r="H313" s="266"/>
      <c r="I313" s="266"/>
      <c r="J313" s="266"/>
      <c r="K313" s="202" t="s">
        <v>1298</v>
      </c>
      <c r="L313" s="283">
        <v>0</v>
      </c>
      <c r="M313" s="284" t="s">
        <v>1299</v>
      </c>
      <c r="N313" s="202"/>
    </row>
    <row r="314" ht="42.75" spans="1:14">
      <c r="A314" s="287"/>
      <c r="B314" s="287"/>
      <c r="C314" s="297"/>
      <c r="D314" s="202"/>
      <c r="E314" s="202"/>
      <c r="F314" s="202"/>
      <c r="G314" s="203"/>
      <c r="H314" s="266"/>
      <c r="I314" s="266"/>
      <c r="J314" s="266"/>
      <c r="K314" s="202" t="s">
        <v>1300</v>
      </c>
      <c r="L314" s="283">
        <v>0</v>
      </c>
      <c r="M314" s="284" t="s">
        <v>1301</v>
      </c>
      <c r="N314" s="202"/>
    </row>
    <row r="315" ht="28.5" spans="1:14">
      <c r="A315" s="287"/>
      <c r="B315" s="287"/>
      <c r="C315" s="297"/>
      <c r="D315" s="202"/>
      <c r="E315" s="202"/>
      <c r="F315" s="202"/>
      <c r="G315" s="203"/>
      <c r="H315" s="266"/>
      <c r="I315" s="266"/>
      <c r="J315" s="266"/>
      <c r="K315" s="202" t="s">
        <v>1302</v>
      </c>
      <c r="L315" s="283">
        <v>0</v>
      </c>
      <c r="M315" s="284" t="s">
        <v>1303</v>
      </c>
      <c r="N315" s="202"/>
    </row>
    <row r="316" ht="28.5" spans="1:14">
      <c r="A316" s="287"/>
      <c r="B316" s="287"/>
      <c r="C316" s="297"/>
      <c r="D316" s="202"/>
      <c r="E316" s="202"/>
      <c r="F316" s="202"/>
      <c r="G316" s="203"/>
      <c r="H316" s="266"/>
      <c r="I316" s="266"/>
      <c r="J316" s="266"/>
      <c r="K316" s="202" t="s">
        <v>1304</v>
      </c>
      <c r="L316" s="283">
        <v>0</v>
      </c>
      <c r="M316" s="284" t="s">
        <v>1305</v>
      </c>
      <c r="N316" s="202"/>
    </row>
    <row r="317" ht="99.75" spans="1:14">
      <c r="A317" s="287"/>
      <c r="B317" s="287"/>
      <c r="C317" s="297"/>
      <c r="D317" s="202"/>
      <c r="E317" s="202"/>
      <c r="F317" s="202"/>
      <c r="G317" s="203"/>
      <c r="H317" s="266"/>
      <c r="I317" s="266"/>
      <c r="J317" s="266"/>
      <c r="K317" s="202" t="s">
        <v>1306</v>
      </c>
      <c r="L317" s="283">
        <v>0</v>
      </c>
      <c r="M317" s="284" t="s">
        <v>1307</v>
      </c>
      <c r="N317" s="202"/>
    </row>
    <row r="318" ht="85.5" spans="1:14">
      <c r="A318" s="287"/>
      <c r="B318" s="287"/>
      <c r="C318" s="297"/>
      <c r="D318" s="202"/>
      <c r="E318" s="202"/>
      <c r="F318" s="202"/>
      <c r="G318" s="203"/>
      <c r="H318" s="266"/>
      <c r="I318" s="266"/>
      <c r="J318" s="266"/>
      <c r="K318" s="202" t="s">
        <v>1308</v>
      </c>
      <c r="L318" s="283">
        <v>0</v>
      </c>
      <c r="M318" s="284" t="s">
        <v>1309</v>
      </c>
      <c r="N318" s="202"/>
    </row>
    <row r="319" ht="156.75" spans="1:14">
      <c r="A319" s="265">
        <v>19</v>
      </c>
      <c r="B319" s="267" t="s">
        <v>889</v>
      </c>
      <c r="C319" s="268" t="s">
        <v>1310</v>
      </c>
      <c r="D319" s="202">
        <v>19</v>
      </c>
      <c r="E319" s="269" t="s">
        <v>889</v>
      </c>
      <c r="F319" s="202" t="s">
        <v>1310</v>
      </c>
      <c r="G319" s="229">
        <v>1.88</v>
      </c>
      <c r="H319" s="270">
        <v>49.959</v>
      </c>
      <c r="I319" s="270">
        <v>1.195</v>
      </c>
      <c r="J319" s="270">
        <f>G319-I319</f>
        <v>0.685</v>
      </c>
      <c r="K319" s="202" t="s">
        <v>1311</v>
      </c>
      <c r="L319" s="283">
        <v>0.1</v>
      </c>
      <c r="M319" s="284" t="s">
        <v>1312</v>
      </c>
      <c r="N319" s="266">
        <f>SUMIF(J319:J331,"&gt;0",J319:J331)</f>
        <v>0.685</v>
      </c>
    </row>
    <row r="320" ht="57" spans="1:14">
      <c r="A320" s="265"/>
      <c r="B320" s="271"/>
      <c r="C320" s="268"/>
      <c r="D320" s="202"/>
      <c r="E320" s="272"/>
      <c r="F320" s="202"/>
      <c r="G320" s="277"/>
      <c r="H320" s="273"/>
      <c r="I320" s="273"/>
      <c r="J320" s="273"/>
      <c r="K320" s="202" t="s">
        <v>509</v>
      </c>
      <c r="L320" s="283">
        <v>0.185</v>
      </c>
      <c r="M320" s="284" t="s">
        <v>1313</v>
      </c>
      <c r="N320" s="202"/>
    </row>
    <row r="321" ht="156.75" spans="1:14">
      <c r="A321" s="265"/>
      <c r="B321" s="271"/>
      <c r="C321" s="268"/>
      <c r="D321" s="202"/>
      <c r="E321" s="272"/>
      <c r="F321" s="202"/>
      <c r="G321" s="277"/>
      <c r="H321" s="273"/>
      <c r="I321" s="273"/>
      <c r="J321" s="273"/>
      <c r="K321" s="202" t="s">
        <v>1314</v>
      </c>
      <c r="L321" s="283">
        <v>0.1</v>
      </c>
      <c r="M321" s="284" t="s">
        <v>1315</v>
      </c>
      <c r="N321" s="202"/>
    </row>
    <row r="322" ht="114" spans="1:14">
      <c r="A322" s="265"/>
      <c r="B322" s="271"/>
      <c r="C322" s="268"/>
      <c r="D322" s="202"/>
      <c r="E322" s="272"/>
      <c r="F322" s="202"/>
      <c r="G322" s="277"/>
      <c r="H322" s="273"/>
      <c r="I322" s="273"/>
      <c r="J322" s="273"/>
      <c r="K322" s="269" t="s">
        <v>1316</v>
      </c>
      <c r="L322" s="283">
        <v>0.1</v>
      </c>
      <c r="M322" s="313" t="s">
        <v>1317</v>
      </c>
      <c r="N322" s="202"/>
    </row>
    <row r="323" ht="42.75" spans="1:14">
      <c r="A323" s="265"/>
      <c r="B323" s="271"/>
      <c r="C323" s="268"/>
      <c r="D323" s="202"/>
      <c r="E323" s="272"/>
      <c r="F323" s="202"/>
      <c r="G323" s="277"/>
      <c r="H323" s="273"/>
      <c r="I323" s="273"/>
      <c r="J323" s="273"/>
      <c r="K323" s="202" t="s">
        <v>1318</v>
      </c>
      <c r="L323" s="283">
        <v>0.1</v>
      </c>
      <c r="M323" s="284" t="s">
        <v>1319</v>
      </c>
      <c r="N323" s="202"/>
    </row>
    <row r="324" ht="71.25" spans="1:14">
      <c r="A324" s="265"/>
      <c r="B324" s="275"/>
      <c r="C324" s="268"/>
      <c r="D324" s="202"/>
      <c r="E324" s="276"/>
      <c r="F324" s="202"/>
      <c r="G324" s="230"/>
      <c r="H324" s="274"/>
      <c r="I324" s="274"/>
      <c r="J324" s="274"/>
      <c r="K324" s="202" t="s">
        <v>1320</v>
      </c>
      <c r="L324" s="283">
        <v>0.1</v>
      </c>
      <c r="M324" s="284" t="s">
        <v>1321</v>
      </c>
      <c r="N324" s="202"/>
    </row>
    <row r="325" ht="142.5" spans="1:14">
      <c r="A325" s="265"/>
      <c r="B325" s="267" t="s">
        <v>1322</v>
      </c>
      <c r="C325" s="268"/>
      <c r="D325" s="202"/>
      <c r="E325" s="269" t="s">
        <v>1322</v>
      </c>
      <c r="F325" s="202"/>
      <c r="G325" s="229">
        <v>8.96</v>
      </c>
      <c r="H325" s="270">
        <v>55.809</v>
      </c>
      <c r="I325" s="270">
        <f>1.785+7.33</f>
        <v>9.115</v>
      </c>
      <c r="J325" s="270">
        <f>G325-I325</f>
        <v>-0.154999999999999</v>
      </c>
      <c r="K325" s="202" t="s">
        <v>1323</v>
      </c>
      <c r="L325" s="283">
        <v>0</v>
      </c>
      <c r="M325" s="284" t="s">
        <v>1324</v>
      </c>
      <c r="N325" s="202"/>
    </row>
    <row r="326" ht="171" spans="1:14">
      <c r="A326" s="265"/>
      <c r="B326" s="271"/>
      <c r="C326" s="268"/>
      <c r="D326" s="202"/>
      <c r="E326" s="272"/>
      <c r="F326" s="202"/>
      <c r="G326" s="277"/>
      <c r="H326" s="273"/>
      <c r="I326" s="273"/>
      <c r="J326" s="273"/>
      <c r="K326" s="202" t="s">
        <v>1325</v>
      </c>
      <c r="L326" s="283">
        <v>0</v>
      </c>
      <c r="M326" s="284" t="s">
        <v>1326</v>
      </c>
      <c r="N326" s="202"/>
    </row>
    <row r="327" ht="299.25" spans="1:14">
      <c r="A327" s="265"/>
      <c r="B327" s="271"/>
      <c r="C327" s="268"/>
      <c r="D327" s="202"/>
      <c r="E327" s="272"/>
      <c r="F327" s="202"/>
      <c r="G327" s="277"/>
      <c r="H327" s="273"/>
      <c r="I327" s="273"/>
      <c r="J327" s="273"/>
      <c r="K327" s="202" t="s">
        <v>1327</v>
      </c>
      <c r="L327" s="283">
        <v>0</v>
      </c>
      <c r="M327" s="284" t="s">
        <v>1328</v>
      </c>
      <c r="N327" s="202"/>
    </row>
    <row r="328" ht="199.5" spans="1:14">
      <c r="A328" s="265"/>
      <c r="B328" s="271"/>
      <c r="C328" s="268"/>
      <c r="D328" s="202"/>
      <c r="E328" s="272"/>
      <c r="F328" s="202"/>
      <c r="G328" s="277"/>
      <c r="H328" s="273"/>
      <c r="I328" s="273"/>
      <c r="J328" s="273"/>
      <c r="K328" s="202" t="s">
        <v>1329</v>
      </c>
      <c r="L328" s="283">
        <v>0</v>
      </c>
      <c r="M328" s="284" t="s">
        <v>1330</v>
      </c>
      <c r="N328" s="202"/>
    </row>
    <row r="329" ht="171" spans="1:14">
      <c r="A329" s="265"/>
      <c r="B329" s="271"/>
      <c r="C329" s="268"/>
      <c r="D329" s="202"/>
      <c r="E329" s="272"/>
      <c r="F329" s="202"/>
      <c r="G329" s="277"/>
      <c r="H329" s="273"/>
      <c r="I329" s="273"/>
      <c r="J329" s="273"/>
      <c r="K329" s="202" t="s">
        <v>1331</v>
      </c>
      <c r="L329" s="283">
        <v>0</v>
      </c>
      <c r="M329" s="284" t="s">
        <v>1332</v>
      </c>
      <c r="N329" s="202"/>
    </row>
    <row r="330" ht="199.5" spans="1:14">
      <c r="A330" s="265"/>
      <c r="B330" s="275"/>
      <c r="C330" s="268"/>
      <c r="D330" s="202"/>
      <c r="E330" s="276"/>
      <c r="F330" s="202"/>
      <c r="G330" s="277"/>
      <c r="H330" s="274"/>
      <c r="I330" s="274"/>
      <c r="J330" s="273"/>
      <c r="K330" s="202" t="s">
        <v>1333</v>
      </c>
      <c r="L330" s="283">
        <v>0</v>
      </c>
      <c r="M330" s="284" t="s">
        <v>1334</v>
      </c>
      <c r="N330" s="202"/>
    </row>
    <row r="331" ht="199.5" spans="1:14">
      <c r="A331" s="265"/>
      <c r="B331" s="265" t="s">
        <v>1335</v>
      </c>
      <c r="C331" s="268"/>
      <c r="D331" s="202"/>
      <c r="E331" s="202" t="s">
        <v>1335</v>
      </c>
      <c r="F331" s="202"/>
      <c r="G331" s="203">
        <v>4.45</v>
      </c>
      <c r="H331" s="266">
        <v>18.523</v>
      </c>
      <c r="I331" s="266">
        <v>4.512</v>
      </c>
      <c r="J331" s="266">
        <f>G331-I331</f>
        <v>-0.0619999999999994</v>
      </c>
      <c r="K331" s="202" t="s">
        <v>1336</v>
      </c>
      <c r="L331" s="283">
        <v>0</v>
      </c>
      <c r="M331" s="284" t="s">
        <v>1337</v>
      </c>
      <c r="N331" s="202"/>
    </row>
    <row r="334" ht="15.75" spans="4:10">
      <c r="D334" s="307"/>
      <c r="I334" s="195" t="s">
        <v>1338</v>
      </c>
      <c r="J334" s="314">
        <f ca="1">SUMIF(J2:J331,"&gt;0",J2:J311)</f>
        <v>229.433378258611</v>
      </c>
    </row>
    <row r="335" ht="15.75" spans="4:10">
      <c r="D335" s="307"/>
      <c r="I335" s="195" t="s">
        <v>1339</v>
      </c>
      <c r="J335" s="24"/>
    </row>
    <row r="336" ht="15.75" spans="4:11">
      <c r="D336" s="307"/>
      <c r="I336" s="195" t="s">
        <v>673</v>
      </c>
      <c r="J336" s="24">
        <f ca="1">COUNTIF(N2:N319,"&lt;=0")</f>
        <v>7</v>
      </c>
      <c r="K336" s="263" t="s">
        <v>676</v>
      </c>
    </row>
    <row r="337" spans="4:10">
      <c r="D337" s="308"/>
      <c r="I337" s="194" t="s">
        <v>1340</v>
      </c>
      <c r="J337" s="26"/>
    </row>
    <row r="338" ht="15.75" spans="9:10">
      <c r="I338" s="195" t="s">
        <v>675</v>
      </c>
      <c r="J338" s="24">
        <f ca="1">COUNTIF(N2:N319,"&lt;0.2")-J336</f>
        <v>0</v>
      </c>
    </row>
    <row r="341" ht="15.75" spans="9:10">
      <c r="I341" s="195" t="s">
        <v>1341</v>
      </c>
      <c r="J341" s="314" t="e">
        <f ca="1">SUM(保定!J334,石家庄!K313,#REF!,邯郸!I280,沧州!I211,衡水!L198,雄安!G37)</f>
        <v>#REF!</v>
      </c>
    </row>
    <row r="342" ht="15.75" spans="9:10">
      <c r="I342" s="195" t="s">
        <v>1342</v>
      </c>
      <c r="J342" s="314"/>
    </row>
    <row r="343" ht="15.75" spans="9:10">
      <c r="I343" s="195" t="s">
        <v>673</v>
      </c>
      <c r="J343" s="314" t="e">
        <f ca="1">SUM(保定!J336,石家庄!K315,#REF!,邯郸!I282,沧州!I213,衡水!L200,雄安!G39)</f>
        <v>#REF!</v>
      </c>
    </row>
    <row r="344" ht="15.75" spans="9:10">
      <c r="I344" s="194" t="s">
        <v>1340</v>
      </c>
      <c r="J344" s="314"/>
    </row>
    <row r="345" ht="15.75" spans="9:10">
      <c r="I345" s="195" t="s">
        <v>675</v>
      </c>
      <c r="J345" s="314" t="e">
        <f ca="1">SUM(保定!J338,石家庄!K317,#REF!,邯郸!I284,沧州!I215,衡水!L202,雄安!G41)</f>
        <v>#REF!</v>
      </c>
    </row>
    <row r="346" ht="15.75" spans="9:10">
      <c r="I346" s="315"/>
      <c r="J346" s="316"/>
    </row>
    <row r="347" ht="15.75" spans="8:10">
      <c r="H347" s="262" t="s">
        <v>1343</v>
      </c>
      <c r="I347" s="195" t="s">
        <v>1341</v>
      </c>
      <c r="J347" s="314" t="e">
        <f ca="1">J341-J359</f>
        <v>#REF!</v>
      </c>
    </row>
    <row r="348" ht="15.75" spans="9:10">
      <c r="I348" s="195" t="s">
        <v>1342</v>
      </c>
      <c r="J348" s="314"/>
    </row>
    <row r="349" ht="15.75" spans="9:10">
      <c r="I349" s="195" t="s">
        <v>673</v>
      </c>
      <c r="J349" s="314" t="e">
        <f ca="1">SUM(保定!J336,石家庄!K315,#REF!,邯郸!I282,沧州!I213,衡水!L200)</f>
        <v>#REF!</v>
      </c>
    </row>
    <row r="350" ht="15.75" spans="9:10">
      <c r="I350" s="194" t="s">
        <v>1340</v>
      </c>
      <c r="J350" s="314"/>
    </row>
    <row r="351" ht="15.75" spans="9:10">
      <c r="I351" s="195" t="s">
        <v>675</v>
      </c>
      <c r="J351" s="314" t="e">
        <f ca="1">SUM(保定!J338,石家庄!K317,#REF!,邯郸!I284,沧州!I215,衡水!L202)</f>
        <v>#REF!</v>
      </c>
    </row>
    <row r="352" s="260" customFormat="1" ht="15.75" spans="1:12">
      <c r="A352" s="309"/>
      <c r="B352" s="309"/>
      <c r="C352" s="309"/>
      <c r="D352" s="310"/>
      <c r="E352" s="310"/>
      <c r="F352" s="310"/>
      <c r="G352" s="310"/>
      <c r="H352" s="310"/>
      <c r="I352" s="317"/>
      <c r="J352" s="318"/>
      <c r="K352" s="319"/>
      <c r="L352" s="320"/>
    </row>
    <row r="353" ht="15.75" spans="9:11">
      <c r="I353" s="195" t="s">
        <v>1338</v>
      </c>
      <c r="J353" s="321">
        <f ca="1">J334</f>
        <v>229.433378258611</v>
      </c>
      <c r="K353" s="263" t="s">
        <v>1344</v>
      </c>
    </row>
    <row r="354" spans="9:11">
      <c r="I354" s="195" t="s">
        <v>671</v>
      </c>
      <c r="J354" s="322">
        <f>石家庄!K313</f>
        <v>166.936393737792</v>
      </c>
      <c r="K354" s="263" t="e">
        <f ca="1">SUM(J353:J359)</f>
        <v>#REF!</v>
      </c>
    </row>
    <row r="355" spans="9:11">
      <c r="I355" s="195" t="s">
        <v>1345</v>
      </c>
      <c r="J355" s="322" t="e">
        <f>#REF!</f>
        <v>#REF!</v>
      </c>
      <c r="K355" s="263" t="s">
        <v>1343</v>
      </c>
    </row>
    <row r="356" spans="9:11">
      <c r="I356" s="195" t="s">
        <v>1346</v>
      </c>
      <c r="J356" s="322">
        <f>邯郸!I280</f>
        <v>1718.781755</v>
      </c>
      <c r="K356" s="263" t="e">
        <f ca="1">SUM(J353:J358)</f>
        <v>#REF!</v>
      </c>
    </row>
    <row r="357" spans="9:10">
      <c r="I357" s="195" t="s">
        <v>1347</v>
      </c>
      <c r="J357" s="322">
        <f>沧州!I211</f>
        <v>920.587573742617</v>
      </c>
    </row>
    <row r="358" spans="9:10">
      <c r="I358" s="195" t="s">
        <v>1348</v>
      </c>
      <c r="J358" s="322">
        <f>衡水!L198</f>
        <v>255.92</v>
      </c>
    </row>
    <row r="359" spans="9:10">
      <c r="I359" s="195" t="s">
        <v>1349</v>
      </c>
      <c r="J359" s="322">
        <f>雄安!G37</f>
        <v>373.569</v>
      </c>
    </row>
    <row r="361" ht="15.75" spans="9:11">
      <c r="I361" s="195" t="s">
        <v>1350</v>
      </c>
      <c r="J361" s="321">
        <f>SUM(I2:I331)</f>
        <v>191.36637</v>
      </c>
      <c r="K361" s="263" t="s">
        <v>1344</v>
      </c>
    </row>
    <row r="362" spans="9:11">
      <c r="I362" s="195" t="s">
        <v>1351</v>
      </c>
      <c r="J362" s="322">
        <f>SUM(石家庄!I3:I294)</f>
        <v>351.417851</v>
      </c>
      <c r="K362" s="263" t="e">
        <f>SUM(J361:J367)</f>
        <v>#REF!</v>
      </c>
    </row>
    <row r="363" spans="9:11">
      <c r="I363" s="195" t="s">
        <v>1352</v>
      </c>
      <c r="J363" s="322" t="e">
        <f>SUM(#REF!)</f>
        <v>#REF!</v>
      </c>
      <c r="K363" s="263" t="s">
        <v>1343</v>
      </c>
    </row>
    <row r="364" spans="9:11">
      <c r="I364" s="195" t="s">
        <v>1353</v>
      </c>
      <c r="J364" s="322">
        <f>SUM(邯郸!D2:D278)</f>
        <v>580.385845</v>
      </c>
      <c r="K364" s="263" t="e">
        <f>SUM(J361:J366)</f>
        <v>#REF!</v>
      </c>
    </row>
    <row r="365" spans="9:10">
      <c r="I365" s="195" t="s">
        <v>1354</v>
      </c>
      <c r="J365" s="322">
        <f>SUM(沧州!F4:F196)</f>
        <v>129.234002</v>
      </c>
    </row>
    <row r="366" spans="9:10">
      <c r="I366" s="195" t="s">
        <v>1355</v>
      </c>
      <c r="J366" s="322">
        <f>SUM(衡水!K4:K185)</f>
        <v>193.61393</v>
      </c>
    </row>
    <row r="367" spans="9:10">
      <c r="I367" s="195" t="s">
        <v>1356</v>
      </c>
      <c r="J367" s="322">
        <f>SUM(雄安!E4:E32)</f>
        <v>5.781</v>
      </c>
    </row>
    <row r="373" ht="15"/>
    <row r="374" ht="19.5" spans="8:13">
      <c r="H374" s="311"/>
      <c r="I374" s="323"/>
      <c r="J374" s="323"/>
      <c r="K374" s="323"/>
      <c r="L374" s="323"/>
      <c r="M374" s="323"/>
    </row>
    <row r="375" ht="19.5" spans="8:13">
      <c r="H375" s="312"/>
      <c r="I375" s="324"/>
      <c r="J375" s="324"/>
      <c r="K375" s="324"/>
      <c r="L375" s="324"/>
      <c r="M375" s="324"/>
    </row>
    <row r="376" ht="19.5" spans="8:13">
      <c r="H376" s="312"/>
      <c r="I376" s="324"/>
      <c r="J376" s="324"/>
      <c r="K376" s="324"/>
      <c r="L376" s="324"/>
      <c r="M376" s="324"/>
    </row>
    <row r="377" ht="19.5" spans="8:13">
      <c r="H377" s="312"/>
      <c r="I377" s="324"/>
      <c r="J377" s="324"/>
      <c r="K377" s="324"/>
      <c r="L377" s="324"/>
      <c r="M377" s="324"/>
    </row>
    <row r="378" ht="19.5" spans="8:13">
      <c r="H378" s="312"/>
      <c r="I378" s="324"/>
      <c r="J378" s="324"/>
      <c r="K378" s="324"/>
      <c r="L378" s="324"/>
      <c r="M378" s="324"/>
    </row>
    <row r="379" ht="19.5" spans="8:13">
      <c r="H379" s="312"/>
      <c r="I379" s="324"/>
      <c r="J379" s="324"/>
      <c r="K379" s="324"/>
      <c r="L379" s="324"/>
      <c r="M379" s="324"/>
    </row>
    <row r="380" ht="19.5" spans="8:13">
      <c r="H380" s="312"/>
      <c r="I380" s="324"/>
      <c r="J380" s="324"/>
      <c r="K380" s="324"/>
      <c r="L380" s="324"/>
      <c r="M380" s="324"/>
    </row>
    <row r="381" ht="19.5" spans="8:13">
      <c r="H381" s="312"/>
      <c r="I381" s="324"/>
      <c r="J381" s="324"/>
      <c r="K381" s="324"/>
      <c r="L381" s="324"/>
      <c r="M381" s="324"/>
    </row>
    <row r="382" ht="19.5" spans="8:13">
      <c r="H382" s="312"/>
      <c r="I382" s="324"/>
      <c r="J382" s="324"/>
      <c r="K382" s="324"/>
      <c r="L382" s="324"/>
      <c r="M382" s="324"/>
    </row>
    <row r="383" ht="19.5" spans="8:13">
      <c r="H383" s="312"/>
      <c r="I383" s="324"/>
      <c r="J383" s="324"/>
      <c r="K383" s="324"/>
      <c r="L383" s="324"/>
      <c r="M383" s="324"/>
    </row>
    <row r="384" ht="19.5" spans="8:13">
      <c r="H384" s="312"/>
      <c r="I384" s="324"/>
      <c r="J384" s="324"/>
      <c r="K384" s="324"/>
      <c r="L384" s="324"/>
      <c r="M384" s="324"/>
    </row>
    <row r="385" ht="19.5" spans="8:13">
      <c r="H385" s="312"/>
      <c r="I385" s="324"/>
      <c r="J385" s="324"/>
      <c r="K385" s="324"/>
      <c r="L385" s="324"/>
      <c r="M385" s="324"/>
    </row>
    <row r="386" ht="19.5" spans="8:13">
      <c r="H386" s="312"/>
      <c r="I386" s="324"/>
      <c r="J386" s="324"/>
      <c r="K386" s="324"/>
      <c r="L386" s="324"/>
      <c r="M386" s="324"/>
    </row>
    <row r="387" ht="19.5" spans="8:13">
      <c r="H387" s="312"/>
      <c r="I387" s="324"/>
      <c r="J387" s="324"/>
      <c r="K387" s="324"/>
      <c r="L387" s="324"/>
      <c r="M387" s="324"/>
    </row>
    <row r="388" ht="19.5" spans="8:13">
      <c r="H388" s="312"/>
      <c r="I388" s="324"/>
      <c r="J388" s="324"/>
      <c r="K388" s="324"/>
      <c r="L388" s="324"/>
      <c r="M388" s="324"/>
    </row>
    <row r="389" ht="19.5" spans="8:13">
      <c r="H389" s="312"/>
      <c r="I389" s="324"/>
      <c r="J389" s="324"/>
      <c r="K389" s="324"/>
      <c r="L389" s="324"/>
      <c r="M389" s="324"/>
    </row>
    <row r="390" ht="19.5" spans="8:13">
      <c r="H390" s="312"/>
      <c r="I390" s="324"/>
      <c r="J390" s="324"/>
      <c r="K390" s="324"/>
      <c r="L390" s="324"/>
      <c r="M390" s="324"/>
    </row>
  </sheetData>
  <autoFilter ref="A1:N331">
    <extLst/>
  </autoFilter>
  <mergeCells count="341">
    <mergeCell ref="A2:A12"/>
    <mergeCell ref="A13:A21"/>
    <mergeCell ref="A22:A37"/>
    <mergeCell ref="A38:A82"/>
    <mergeCell ref="A83:A95"/>
    <mergeCell ref="A96:A112"/>
    <mergeCell ref="A113:A122"/>
    <mergeCell ref="A123:A146"/>
    <mergeCell ref="A147:A163"/>
    <mergeCell ref="A164:A176"/>
    <mergeCell ref="A177:A191"/>
    <mergeCell ref="A192:A210"/>
    <mergeCell ref="A211:A228"/>
    <mergeCell ref="A229:A238"/>
    <mergeCell ref="A239:A260"/>
    <mergeCell ref="A261:A272"/>
    <mergeCell ref="A273:A293"/>
    <mergeCell ref="A294:A318"/>
    <mergeCell ref="A319:A331"/>
    <mergeCell ref="B2:B5"/>
    <mergeCell ref="B6:B12"/>
    <mergeCell ref="B13:B16"/>
    <mergeCell ref="B17:B18"/>
    <mergeCell ref="B19:B21"/>
    <mergeCell ref="B22:B37"/>
    <mergeCell ref="B38:B42"/>
    <mergeCell ref="B43:B54"/>
    <mergeCell ref="B55:B60"/>
    <mergeCell ref="B61:B69"/>
    <mergeCell ref="B70:B82"/>
    <mergeCell ref="B83:B94"/>
    <mergeCell ref="B96:B102"/>
    <mergeCell ref="B103:B107"/>
    <mergeCell ref="B109:B112"/>
    <mergeCell ref="B113:B116"/>
    <mergeCell ref="B117:B122"/>
    <mergeCell ref="B123:B137"/>
    <mergeCell ref="B139:B143"/>
    <mergeCell ref="B144:B146"/>
    <mergeCell ref="B147:B163"/>
    <mergeCell ref="B164:B176"/>
    <mergeCell ref="B177:B186"/>
    <mergeCell ref="B187:B188"/>
    <mergeCell ref="B189:B191"/>
    <mergeCell ref="B192:B200"/>
    <mergeCell ref="B201:B204"/>
    <mergeCell ref="B205:B209"/>
    <mergeCell ref="B211:B228"/>
    <mergeCell ref="B229:B238"/>
    <mergeCell ref="B239:B257"/>
    <mergeCell ref="B258:B259"/>
    <mergeCell ref="B261:B267"/>
    <mergeCell ref="B268:B269"/>
    <mergeCell ref="B270:B272"/>
    <mergeCell ref="B273:B275"/>
    <mergeCell ref="B276:B288"/>
    <mergeCell ref="B289:B293"/>
    <mergeCell ref="B294:B318"/>
    <mergeCell ref="B319:B324"/>
    <mergeCell ref="B325:B330"/>
    <mergeCell ref="C2:C12"/>
    <mergeCell ref="C13:C21"/>
    <mergeCell ref="C22:C37"/>
    <mergeCell ref="C38:C82"/>
    <mergeCell ref="C83:C95"/>
    <mergeCell ref="C96:C112"/>
    <mergeCell ref="C113:C122"/>
    <mergeCell ref="C123:C146"/>
    <mergeCell ref="C147:C163"/>
    <mergeCell ref="C164:C176"/>
    <mergeCell ref="C177:C191"/>
    <mergeCell ref="C192:C210"/>
    <mergeCell ref="C211:C228"/>
    <mergeCell ref="C229:C238"/>
    <mergeCell ref="C239:C260"/>
    <mergeCell ref="C261:C272"/>
    <mergeCell ref="C273:C293"/>
    <mergeCell ref="C294:C318"/>
    <mergeCell ref="C319:C331"/>
    <mergeCell ref="D2:D13"/>
    <mergeCell ref="D14:D22"/>
    <mergeCell ref="D23:D38"/>
    <mergeCell ref="D39:D83"/>
    <mergeCell ref="D84:D96"/>
    <mergeCell ref="D97:D113"/>
    <mergeCell ref="D114:D123"/>
    <mergeCell ref="D124:D147"/>
    <mergeCell ref="D148:D164"/>
    <mergeCell ref="D165:D177"/>
    <mergeCell ref="D178:D192"/>
    <mergeCell ref="D193:D211"/>
    <mergeCell ref="D212:D229"/>
    <mergeCell ref="D230:D239"/>
    <mergeCell ref="D240:D261"/>
    <mergeCell ref="D262:D273"/>
    <mergeCell ref="D274:D291"/>
    <mergeCell ref="D292:D318"/>
    <mergeCell ref="D319:D331"/>
    <mergeCell ref="E2:E4"/>
    <mergeCell ref="E5:E13"/>
    <mergeCell ref="E14:E17"/>
    <mergeCell ref="E18:E19"/>
    <mergeCell ref="E20:E22"/>
    <mergeCell ref="E23:E38"/>
    <mergeCell ref="E39:E43"/>
    <mergeCell ref="E44:E55"/>
    <mergeCell ref="E56:E61"/>
    <mergeCell ref="E62:E70"/>
    <mergeCell ref="E71:E83"/>
    <mergeCell ref="E84:E95"/>
    <mergeCell ref="E97:E103"/>
    <mergeCell ref="E104:E108"/>
    <mergeCell ref="E110:E113"/>
    <mergeCell ref="E114:E117"/>
    <mergeCell ref="E118:E123"/>
    <mergeCell ref="E124:E138"/>
    <mergeCell ref="E140:E144"/>
    <mergeCell ref="E145:E147"/>
    <mergeCell ref="E148:E164"/>
    <mergeCell ref="E165:E177"/>
    <mergeCell ref="E178:E187"/>
    <mergeCell ref="E188:E189"/>
    <mergeCell ref="E190:E192"/>
    <mergeCell ref="E193:E201"/>
    <mergeCell ref="E202:E205"/>
    <mergeCell ref="E206:E210"/>
    <mergeCell ref="E212:E229"/>
    <mergeCell ref="E230:E239"/>
    <mergeCell ref="E240:E258"/>
    <mergeCell ref="E259:E260"/>
    <mergeCell ref="E262:E268"/>
    <mergeCell ref="E269:E270"/>
    <mergeCell ref="E271:E273"/>
    <mergeCell ref="E274:E276"/>
    <mergeCell ref="E277:E289"/>
    <mergeCell ref="E290:E291"/>
    <mergeCell ref="E292:E318"/>
    <mergeCell ref="E319:E324"/>
    <mergeCell ref="E325:E330"/>
    <mergeCell ref="F2:F13"/>
    <mergeCell ref="F14:F22"/>
    <mergeCell ref="F23:F38"/>
    <mergeCell ref="F39:F83"/>
    <mergeCell ref="F84:F96"/>
    <mergeCell ref="F97:F113"/>
    <mergeCell ref="F114:F123"/>
    <mergeCell ref="F124:F147"/>
    <mergeCell ref="F148:F164"/>
    <mergeCell ref="F165:F177"/>
    <mergeCell ref="F178:F192"/>
    <mergeCell ref="F193:F211"/>
    <mergeCell ref="F212:F229"/>
    <mergeCell ref="F230:F239"/>
    <mergeCell ref="F240:F261"/>
    <mergeCell ref="F262:F273"/>
    <mergeCell ref="F274:F291"/>
    <mergeCell ref="F292:F318"/>
    <mergeCell ref="F319:F331"/>
    <mergeCell ref="G2:G4"/>
    <mergeCell ref="G5:G13"/>
    <mergeCell ref="G14:G17"/>
    <mergeCell ref="G18:G19"/>
    <mergeCell ref="G20:G22"/>
    <mergeCell ref="G23:G38"/>
    <mergeCell ref="G39:G43"/>
    <mergeCell ref="G44:G55"/>
    <mergeCell ref="G56:G61"/>
    <mergeCell ref="G62:G70"/>
    <mergeCell ref="G71:G83"/>
    <mergeCell ref="G84:G95"/>
    <mergeCell ref="G97:G103"/>
    <mergeCell ref="G104:G108"/>
    <mergeCell ref="G110:G113"/>
    <mergeCell ref="G114:G117"/>
    <mergeCell ref="G118:G123"/>
    <mergeCell ref="G124:G138"/>
    <mergeCell ref="G140:G144"/>
    <mergeCell ref="G145:G147"/>
    <mergeCell ref="G148:G164"/>
    <mergeCell ref="G165:G177"/>
    <mergeCell ref="G178:G187"/>
    <mergeCell ref="G188:G189"/>
    <mergeCell ref="G190:G192"/>
    <mergeCell ref="G193:G201"/>
    <mergeCell ref="G202:G205"/>
    <mergeCell ref="G206:G210"/>
    <mergeCell ref="G212:G229"/>
    <mergeCell ref="G230:G239"/>
    <mergeCell ref="G240:G258"/>
    <mergeCell ref="G259:G260"/>
    <mergeCell ref="G262:G268"/>
    <mergeCell ref="G269:G270"/>
    <mergeCell ref="G271:G273"/>
    <mergeCell ref="G274:G276"/>
    <mergeCell ref="G277:G289"/>
    <mergeCell ref="G290:G291"/>
    <mergeCell ref="G292:G318"/>
    <mergeCell ref="G319:G324"/>
    <mergeCell ref="G325:G330"/>
    <mergeCell ref="H2:H4"/>
    <mergeCell ref="H5:H13"/>
    <mergeCell ref="H14:H17"/>
    <mergeCell ref="H18:H19"/>
    <mergeCell ref="H20:H22"/>
    <mergeCell ref="H23:H38"/>
    <mergeCell ref="H39:H43"/>
    <mergeCell ref="H44:H55"/>
    <mergeCell ref="H56:H61"/>
    <mergeCell ref="H62:H70"/>
    <mergeCell ref="H71:H83"/>
    <mergeCell ref="H84:H95"/>
    <mergeCell ref="H97:H103"/>
    <mergeCell ref="H104:H108"/>
    <mergeCell ref="H110:H113"/>
    <mergeCell ref="H114:H117"/>
    <mergeCell ref="H118:H123"/>
    <mergeCell ref="H124:H138"/>
    <mergeCell ref="H140:H144"/>
    <mergeCell ref="H145:H147"/>
    <mergeCell ref="H148:H164"/>
    <mergeCell ref="H165:H177"/>
    <mergeCell ref="H178:H187"/>
    <mergeCell ref="H188:H189"/>
    <mergeCell ref="H190:H192"/>
    <mergeCell ref="H193:H201"/>
    <mergeCell ref="H202:H205"/>
    <mergeCell ref="H206:H210"/>
    <mergeCell ref="H212:H229"/>
    <mergeCell ref="H230:H239"/>
    <mergeCell ref="H240:H258"/>
    <mergeCell ref="H259:H260"/>
    <mergeCell ref="H262:H268"/>
    <mergeCell ref="H269:H270"/>
    <mergeCell ref="H271:H273"/>
    <mergeCell ref="H274:H276"/>
    <mergeCell ref="H277:H289"/>
    <mergeCell ref="H290:H291"/>
    <mergeCell ref="H292:H318"/>
    <mergeCell ref="H319:H324"/>
    <mergeCell ref="H325:H330"/>
    <mergeCell ref="I2:I4"/>
    <mergeCell ref="I5:I13"/>
    <mergeCell ref="I14:I17"/>
    <mergeCell ref="I18:I19"/>
    <mergeCell ref="I20:I22"/>
    <mergeCell ref="I23:I38"/>
    <mergeCell ref="I39:I43"/>
    <mergeCell ref="I44:I55"/>
    <mergeCell ref="I56:I61"/>
    <mergeCell ref="I62:I70"/>
    <mergeCell ref="I71:I83"/>
    <mergeCell ref="I84:I95"/>
    <mergeCell ref="I97:I103"/>
    <mergeCell ref="I104:I108"/>
    <mergeCell ref="I110:I113"/>
    <mergeCell ref="I114:I117"/>
    <mergeCell ref="I118:I123"/>
    <mergeCell ref="I124:I138"/>
    <mergeCell ref="I140:I144"/>
    <mergeCell ref="I145:I147"/>
    <mergeCell ref="I148:I164"/>
    <mergeCell ref="I165:I177"/>
    <mergeCell ref="I178:I187"/>
    <mergeCell ref="I188:I189"/>
    <mergeCell ref="I190:I192"/>
    <mergeCell ref="I193:I201"/>
    <mergeCell ref="I202:I205"/>
    <mergeCell ref="I206:I210"/>
    <mergeCell ref="I212:I229"/>
    <mergeCell ref="I230:I239"/>
    <mergeCell ref="I240:I258"/>
    <mergeCell ref="I259:I260"/>
    <mergeCell ref="I262:I268"/>
    <mergeCell ref="I269:I270"/>
    <mergeCell ref="I271:I273"/>
    <mergeCell ref="I274:I276"/>
    <mergeCell ref="I277:I289"/>
    <mergeCell ref="I290:I291"/>
    <mergeCell ref="I292:I318"/>
    <mergeCell ref="I319:I324"/>
    <mergeCell ref="I325:I330"/>
    <mergeCell ref="J2:J4"/>
    <mergeCell ref="J5:J13"/>
    <mergeCell ref="J14:J17"/>
    <mergeCell ref="J18:J19"/>
    <mergeCell ref="J20:J22"/>
    <mergeCell ref="J23:J38"/>
    <mergeCell ref="J39:J43"/>
    <mergeCell ref="J44:J55"/>
    <mergeCell ref="J56:J61"/>
    <mergeCell ref="J62:J70"/>
    <mergeCell ref="J71:J83"/>
    <mergeCell ref="J84:J95"/>
    <mergeCell ref="J97:J103"/>
    <mergeCell ref="J104:J108"/>
    <mergeCell ref="J110:J113"/>
    <mergeCell ref="J114:J117"/>
    <mergeCell ref="J118:J123"/>
    <mergeCell ref="J124:J138"/>
    <mergeCell ref="J140:J144"/>
    <mergeCell ref="J145:J147"/>
    <mergeCell ref="J148:J164"/>
    <mergeCell ref="J165:J177"/>
    <mergeCell ref="J178:J187"/>
    <mergeCell ref="J188:J189"/>
    <mergeCell ref="J190:J192"/>
    <mergeCell ref="J193:J201"/>
    <mergeCell ref="J202:J205"/>
    <mergeCell ref="J206:J210"/>
    <mergeCell ref="J212:J229"/>
    <mergeCell ref="J230:J239"/>
    <mergeCell ref="J240:J258"/>
    <mergeCell ref="J259:J260"/>
    <mergeCell ref="J262:J268"/>
    <mergeCell ref="J269:J270"/>
    <mergeCell ref="J271:J273"/>
    <mergeCell ref="J274:J276"/>
    <mergeCell ref="J277:J289"/>
    <mergeCell ref="J290:J291"/>
    <mergeCell ref="J292:J318"/>
    <mergeCell ref="J319:J324"/>
    <mergeCell ref="J325:J330"/>
    <mergeCell ref="N2:N13"/>
    <mergeCell ref="N14:N22"/>
    <mergeCell ref="N23:N38"/>
    <mergeCell ref="N39:N83"/>
    <mergeCell ref="N84:N96"/>
    <mergeCell ref="N97:N113"/>
    <mergeCell ref="N114:N123"/>
    <mergeCell ref="N124:N147"/>
    <mergeCell ref="N148:N164"/>
    <mergeCell ref="N165:N177"/>
    <mergeCell ref="N178:N192"/>
    <mergeCell ref="N193:N211"/>
    <mergeCell ref="N212:N229"/>
    <mergeCell ref="N230:N239"/>
    <mergeCell ref="N240:N261"/>
    <mergeCell ref="N262:N273"/>
    <mergeCell ref="N274:N291"/>
    <mergeCell ref="N292:N318"/>
    <mergeCell ref="N319:N331"/>
  </mergeCells>
  <conditionalFormatting sqref="M262">
    <cfRule type="duplicateValues" dxfId="1" priority="1"/>
  </conditionalFormatting>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tabSelected="1" workbookViewId="0">
      <selection activeCell="N18" sqref="N18"/>
    </sheetView>
  </sheetViews>
  <sheetFormatPr defaultColWidth="9" defaultRowHeight="14.25" outlineLevelCol="5"/>
  <cols>
    <col min="1" max="1" width="4.875" customWidth="1"/>
    <col min="3" max="3" width="11.375" customWidth="1"/>
    <col min="4" max="4" width="9.75" customWidth="1"/>
    <col min="5" max="5" width="10.875" customWidth="1"/>
    <col min="6" max="6" width="74.5" customWidth="1"/>
  </cols>
  <sheetData>
    <row r="1" ht="25.5" spans="1:6">
      <c r="A1" s="248" t="s">
        <v>1357</v>
      </c>
      <c r="B1" s="248"/>
      <c r="C1" s="248"/>
      <c r="D1" s="248"/>
      <c r="E1" s="248"/>
      <c r="F1" s="248"/>
    </row>
    <row r="2" ht="16" customHeight="1" spans="1:6">
      <c r="A2" s="249"/>
      <c r="B2" s="249"/>
      <c r="C2" s="249"/>
      <c r="D2" s="249"/>
      <c r="E2" s="249"/>
      <c r="F2" s="249"/>
    </row>
    <row r="3" ht="33" customHeight="1" spans="1:6">
      <c r="A3" s="250" t="s">
        <v>1</v>
      </c>
      <c r="B3" s="250" t="s">
        <v>1358</v>
      </c>
      <c r="C3" s="250" t="s">
        <v>2</v>
      </c>
      <c r="D3" s="250" t="s">
        <v>679</v>
      </c>
      <c r="E3" s="251" t="s">
        <v>1359</v>
      </c>
      <c r="F3" s="250" t="s">
        <v>680</v>
      </c>
    </row>
    <row r="4" ht="35" customHeight="1" spans="1:6">
      <c r="A4" s="252">
        <v>1</v>
      </c>
      <c r="B4" s="253" t="s">
        <v>1360</v>
      </c>
      <c r="C4" s="254" t="s">
        <v>1361</v>
      </c>
      <c r="D4" s="254" t="s">
        <v>1362</v>
      </c>
      <c r="E4" s="255">
        <v>0</v>
      </c>
      <c r="F4" s="256" t="s">
        <v>1363</v>
      </c>
    </row>
    <row r="5" ht="32" customHeight="1" spans="1:6">
      <c r="A5" s="252"/>
      <c r="B5" s="257"/>
      <c r="C5" s="254"/>
      <c r="D5" s="254" t="s">
        <v>1364</v>
      </c>
      <c r="E5" s="255">
        <v>0</v>
      </c>
      <c r="F5" s="256" t="s">
        <v>1365</v>
      </c>
    </row>
    <row r="6" ht="33" customHeight="1" spans="1:6">
      <c r="A6" s="252"/>
      <c r="B6" s="257"/>
      <c r="C6" s="254"/>
      <c r="D6" s="254" t="s">
        <v>1366</v>
      </c>
      <c r="E6" s="255">
        <v>0</v>
      </c>
      <c r="F6" s="256" t="s">
        <v>1367</v>
      </c>
    </row>
    <row r="7" ht="35" customHeight="1" spans="1:6">
      <c r="A7" s="252"/>
      <c r="B7" s="257"/>
      <c r="C7" s="254"/>
      <c r="D7" s="254" t="s">
        <v>1368</v>
      </c>
      <c r="E7" s="255">
        <v>0</v>
      </c>
      <c r="F7" s="256" t="s">
        <v>1369</v>
      </c>
    </row>
    <row r="8" ht="44" customHeight="1" spans="1:6">
      <c r="A8" s="252"/>
      <c r="B8" s="257"/>
      <c r="C8" s="254"/>
      <c r="D8" s="254" t="s">
        <v>1370</v>
      </c>
      <c r="E8" s="255">
        <v>0</v>
      </c>
      <c r="F8" s="256" t="s">
        <v>1371</v>
      </c>
    </row>
    <row r="9" ht="22" customHeight="1" spans="1:6">
      <c r="A9" s="252"/>
      <c r="B9" s="257"/>
      <c r="C9" s="254"/>
      <c r="D9" s="254" t="s">
        <v>1372</v>
      </c>
      <c r="E9" s="255">
        <v>0</v>
      </c>
      <c r="F9" s="256" t="s">
        <v>1373</v>
      </c>
    </row>
    <row r="10" ht="34" customHeight="1" spans="1:6">
      <c r="A10" s="252"/>
      <c r="B10" s="257"/>
      <c r="C10" s="254"/>
      <c r="D10" s="254" t="s">
        <v>1374</v>
      </c>
      <c r="E10" s="255">
        <v>0</v>
      </c>
      <c r="F10" s="256" t="s">
        <v>1375</v>
      </c>
    </row>
    <row r="11" ht="30" customHeight="1" spans="1:6">
      <c r="A11" s="252">
        <v>2</v>
      </c>
      <c r="B11" s="257"/>
      <c r="C11" s="254" t="s">
        <v>1376</v>
      </c>
      <c r="D11" s="254" t="s">
        <v>1377</v>
      </c>
      <c r="E11" s="255">
        <v>0</v>
      </c>
      <c r="F11" s="256" t="s">
        <v>1378</v>
      </c>
    </row>
    <row r="12" ht="46" customHeight="1" spans="1:6">
      <c r="A12" s="252"/>
      <c r="B12" s="257"/>
      <c r="C12" s="254"/>
      <c r="D12" s="254" t="s">
        <v>1379</v>
      </c>
      <c r="E12" s="255">
        <v>0</v>
      </c>
      <c r="F12" s="256" t="s">
        <v>1380</v>
      </c>
    </row>
    <row r="13" ht="24" customHeight="1" spans="1:6">
      <c r="A13" s="252"/>
      <c r="B13" s="257"/>
      <c r="C13" s="254"/>
      <c r="D13" s="254" t="s">
        <v>1370</v>
      </c>
      <c r="E13" s="255">
        <v>0</v>
      </c>
      <c r="F13" s="256" t="s">
        <v>1381</v>
      </c>
    </row>
    <row r="14" ht="31" customHeight="1" spans="1:6">
      <c r="A14" s="252"/>
      <c r="B14" s="257"/>
      <c r="C14" s="254"/>
      <c r="D14" s="254" t="s">
        <v>729</v>
      </c>
      <c r="E14" s="255">
        <v>0</v>
      </c>
      <c r="F14" s="256" t="s">
        <v>1382</v>
      </c>
    </row>
    <row r="15" ht="33" customHeight="1" spans="1:6">
      <c r="A15" s="252">
        <v>3</v>
      </c>
      <c r="B15" s="257"/>
      <c r="C15" s="254" t="s">
        <v>1383</v>
      </c>
      <c r="D15" s="254" t="s">
        <v>1384</v>
      </c>
      <c r="E15" s="255">
        <v>0</v>
      </c>
      <c r="F15" s="256" t="s">
        <v>1385</v>
      </c>
    </row>
    <row r="16" ht="33" customHeight="1" spans="1:6">
      <c r="A16" s="252"/>
      <c r="B16" s="258"/>
      <c r="C16" s="254"/>
      <c r="D16" s="254" t="s">
        <v>1386</v>
      </c>
      <c r="E16" s="255">
        <v>0</v>
      </c>
      <c r="F16" s="256" t="s">
        <v>1385</v>
      </c>
    </row>
    <row r="17" spans="1:6">
      <c r="A17" s="259"/>
      <c r="B17" s="259"/>
      <c r="C17" s="259"/>
      <c r="D17" s="259"/>
      <c r="E17" s="259"/>
      <c r="F17" s="259"/>
    </row>
    <row r="18" spans="1:6">
      <c r="A18" s="259"/>
      <c r="B18" s="259"/>
      <c r="C18" s="259"/>
      <c r="D18" s="259"/>
      <c r="E18" s="259"/>
      <c r="F18" s="259"/>
    </row>
  </sheetData>
  <mergeCells count="8">
    <mergeCell ref="A1:F1"/>
    <mergeCell ref="A4:A10"/>
    <mergeCell ref="A11:A14"/>
    <mergeCell ref="A15:A16"/>
    <mergeCell ref="B4:B16"/>
    <mergeCell ref="C4:C10"/>
    <mergeCell ref="C11:C14"/>
    <mergeCell ref="C15:C16"/>
  </mergeCells>
  <pageMargins left="0.75" right="0.75" top="1" bottom="1" header="0.511805555555556" footer="0.51180555555555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4"/>
  <sheetViews>
    <sheetView zoomScale="55" zoomScaleNormal="55" workbookViewId="0">
      <selection activeCell="I2" sqref="I2:I9"/>
    </sheetView>
  </sheetViews>
  <sheetFormatPr defaultColWidth="9" defaultRowHeight="13.5"/>
  <cols>
    <col min="1" max="1" width="9.25" style="198" customWidth="1"/>
    <col min="2" max="2" width="25" style="198" customWidth="1"/>
    <col min="3" max="3" width="20.6333333333333" style="198" customWidth="1"/>
    <col min="4" max="4" width="10.5" style="198" customWidth="1"/>
    <col min="5" max="5" width="11.25" style="199" customWidth="1"/>
    <col min="6" max="6" width="21.75" style="198" customWidth="1"/>
    <col min="7" max="7" width="17.6333333333333" style="200" customWidth="1"/>
    <col min="8" max="8" width="66.5" style="201" customWidth="1"/>
    <col min="9" max="9" width="9.25" style="198" customWidth="1"/>
    <col min="10" max="10" width="32.25" style="201" customWidth="1"/>
    <col min="11" max="11" width="11.25" style="198" customWidth="1"/>
    <col min="12" max="16384" width="9" style="198"/>
  </cols>
  <sheetData>
    <row r="1" spans="1:10">
      <c r="A1" s="202" t="s">
        <v>3</v>
      </c>
      <c r="B1" s="202" t="s">
        <v>2</v>
      </c>
      <c r="C1" s="202" t="s">
        <v>1387</v>
      </c>
      <c r="D1" s="202" t="s">
        <v>1388</v>
      </c>
      <c r="E1" s="203" t="s">
        <v>1389</v>
      </c>
      <c r="F1" s="202" t="s">
        <v>679</v>
      </c>
      <c r="G1" s="202" t="s">
        <v>12</v>
      </c>
      <c r="H1" s="202" t="s">
        <v>680</v>
      </c>
      <c r="I1" s="202" t="s">
        <v>3</v>
      </c>
      <c r="J1" s="201" t="s">
        <v>1390</v>
      </c>
    </row>
    <row r="2" ht="54" spans="1:11">
      <c r="A2" s="204" t="s">
        <v>1391</v>
      </c>
      <c r="B2" s="204" t="s">
        <v>1392</v>
      </c>
      <c r="C2" s="204">
        <v>47.1</v>
      </c>
      <c r="D2" s="204">
        <v>1.97669</v>
      </c>
      <c r="E2" s="203">
        <f>C2-D2</f>
        <v>45.12331</v>
      </c>
      <c r="F2" s="204" t="s">
        <v>1393</v>
      </c>
      <c r="G2" s="205">
        <v>11.68</v>
      </c>
      <c r="H2" s="202" t="s">
        <v>1394</v>
      </c>
      <c r="I2" s="205">
        <f>SUMIF(E2:E9,"&gt;0",E2:E9)</f>
        <v>45.12331</v>
      </c>
      <c r="J2" s="216" t="s">
        <v>27</v>
      </c>
      <c r="K2" s="217">
        <f>SUM(E2:E229)-SUM(I2:I229)</f>
        <v>0</v>
      </c>
    </row>
    <row r="3" ht="67.5" spans="1:10">
      <c r="A3" s="204"/>
      <c r="B3" s="204"/>
      <c r="C3" s="204"/>
      <c r="D3" s="204"/>
      <c r="E3" s="205"/>
      <c r="F3" s="204" t="s">
        <v>1395</v>
      </c>
      <c r="G3" s="205">
        <v>27.52</v>
      </c>
      <c r="H3" s="202" t="s">
        <v>1396</v>
      </c>
      <c r="I3" s="204"/>
      <c r="J3" s="198"/>
    </row>
    <row r="4" ht="94.5" spans="1:10">
      <c r="A4" s="204"/>
      <c r="B4" s="204"/>
      <c r="C4" s="204"/>
      <c r="D4" s="204"/>
      <c r="E4" s="205"/>
      <c r="F4" s="204" t="s">
        <v>1397</v>
      </c>
      <c r="G4" s="205">
        <v>1</v>
      </c>
      <c r="H4" s="202" t="s">
        <v>1398</v>
      </c>
      <c r="I4" s="204"/>
      <c r="J4" s="198"/>
    </row>
    <row r="5" ht="54" spans="1:10">
      <c r="A5" s="204"/>
      <c r="B5" s="204"/>
      <c r="C5" s="204"/>
      <c r="D5" s="204"/>
      <c r="E5" s="205"/>
      <c r="F5" s="204" t="s">
        <v>1399</v>
      </c>
      <c r="G5" s="205">
        <f>1.89-0.8</f>
        <v>1.09</v>
      </c>
      <c r="H5" s="202" t="s">
        <v>1400</v>
      </c>
      <c r="I5" s="204"/>
      <c r="J5" s="198"/>
    </row>
    <row r="6" ht="81" spans="1:10">
      <c r="A6" s="204"/>
      <c r="B6" s="204"/>
      <c r="C6" s="204"/>
      <c r="D6" s="204"/>
      <c r="E6" s="205"/>
      <c r="F6" s="204" t="s">
        <v>1401</v>
      </c>
      <c r="G6" s="205">
        <v>0.62</v>
      </c>
      <c r="H6" s="202" t="s">
        <v>1402</v>
      </c>
      <c r="I6" s="204"/>
      <c r="J6" s="198"/>
    </row>
    <row r="7" ht="54" spans="1:10">
      <c r="A7" s="204"/>
      <c r="B7" s="204"/>
      <c r="C7" s="204"/>
      <c r="D7" s="204"/>
      <c r="E7" s="205"/>
      <c r="F7" s="204" t="s">
        <v>1403</v>
      </c>
      <c r="G7" s="205">
        <v>1.05</v>
      </c>
      <c r="H7" s="202" t="s">
        <v>1404</v>
      </c>
      <c r="I7" s="204"/>
      <c r="J7" s="198"/>
    </row>
    <row r="8" ht="67.5" spans="1:10">
      <c r="A8" s="204"/>
      <c r="B8" s="204"/>
      <c r="C8" s="204"/>
      <c r="D8" s="204"/>
      <c r="E8" s="205"/>
      <c r="F8" s="204" t="s">
        <v>1405</v>
      </c>
      <c r="G8" s="205">
        <v>1.01</v>
      </c>
      <c r="H8" s="202" t="s">
        <v>1406</v>
      </c>
      <c r="I8" s="204"/>
      <c r="J8" s="198"/>
    </row>
    <row r="9" ht="81" spans="1:10">
      <c r="A9" s="204"/>
      <c r="B9" s="204"/>
      <c r="C9" s="204"/>
      <c r="D9" s="204"/>
      <c r="E9" s="205"/>
      <c r="F9" s="204" t="s">
        <v>1407</v>
      </c>
      <c r="G9" s="205">
        <v>1.15</v>
      </c>
      <c r="H9" s="202" t="s">
        <v>1408</v>
      </c>
      <c r="I9" s="204"/>
      <c r="J9" s="198"/>
    </row>
    <row r="10" ht="40.5" spans="1:10">
      <c r="A10" s="204" t="s">
        <v>1409</v>
      </c>
      <c r="B10" s="204" t="s">
        <v>1410</v>
      </c>
      <c r="C10" s="204">
        <v>29.1</v>
      </c>
      <c r="D10" s="206">
        <v>33.09808</v>
      </c>
      <c r="E10" s="205">
        <v>0</v>
      </c>
      <c r="F10" s="204" t="s">
        <v>1411</v>
      </c>
      <c r="G10" s="207">
        <v>0</v>
      </c>
      <c r="H10" s="202" t="s">
        <v>1412</v>
      </c>
      <c r="I10" s="205">
        <f>SUMIF(E10:E18,"&gt;0",E10:E18)</f>
        <v>19.278075</v>
      </c>
      <c r="J10" s="198"/>
    </row>
    <row r="11" ht="27" spans="1:10">
      <c r="A11" s="204"/>
      <c r="B11" s="204"/>
      <c r="C11" s="205"/>
      <c r="D11" s="208"/>
      <c r="E11" s="205"/>
      <c r="F11" s="204" t="s">
        <v>1413</v>
      </c>
      <c r="G11" s="207">
        <v>0</v>
      </c>
      <c r="H11" s="202" t="s">
        <v>1414</v>
      </c>
      <c r="I11" s="204"/>
      <c r="J11" s="198"/>
    </row>
    <row r="12" ht="81" spans="1:10">
      <c r="A12" s="204"/>
      <c r="B12" s="204"/>
      <c r="C12" s="205"/>
      <c r="D12" s="208"/>
      <c r="E12" s="205"/>
      <c r="F12" s="202" t="s">
        <v>1415</v>
      </c>
      <c r="G12" s="207">
        <v>0</v>
      </c>
      <c r="H12" s="202" t="s">
        <v>1416</v>
      </c>
      <c r="I12" s="204"/>
      <c r="J12" s="198"/>
    </row>
    <row r="13" ht="27" spans="1:10">
      <c r="A13" s="204"/>
      <c r="B13" s="204"/>
      <c r="C13" s="205"/>
      <c r="D13" s="208"/>
      <c r="E13" s="205"/>
      <c r="F13" s="204" t="s">
        <v>1417</v>
      </c>
      <c r="G13" s="207">
        <v>0</v>
      </c>
      <c r="H13" s="202" t="s">
        <v>1418</v>
      </c>
      <c r="I13" s="204"/>
      <c r="J13" s="198"/>
    </row>
    <row r="14" ht="40.5" spans="1:10">
      <c r="A14" s="204"/>
      <c r="B14" s="204"/>
      <c r="C14" s="205"/>
      <c r="D14" s="208"/>
      <c r="E14" s="205"/>
      <c r="F14" s="204" t="s">
        <v>1419</v>
      </c>
      <c r="G14" s="207">
        <v>0</v>
      </c>
      <c r="H14" s="202" t="s">
        <v>1420</v>
      </c>
      <c r="I14" s="204"/>
      <c r="J14" s="198"/>
    </row>
    <row r="15" ht="27" spans="1:10">
      <c r="A15" s="204"/>
      <c r="B15" s="204"/>
      <c r="C15" s="205"/>
      <c r="D15" s="209"/>
      <c r="E15" s="205"/>
      <c r="F15" s="204" t="s">
        <v>1421</v>
      </c>
      <c r="G15" s="207">
        <v>0</v>
      </c>
      <c r="H15" s="202" t="s">
        <v>1422</v>
      </c>
      <c r="I15" s="204"/>
      <c r="J15" s="198"/>
    </row>
    <row r="16" ht="54" spans="1:10">
      <c r="A16" s="204"/>
      <c r="B16" s="204" t="s">
        <v>1423</v>
      </c>
      <c r="C16" s="204">
        <v>20.496</v>
      </c>
      <c r="D16" s="206">
        <v>1.217925</v>
      </c>
      <c r="E16" s="205">
        <f>C16-D16</f>
        <v>19.278075</v>
      </c>
      <c r="F16" s="204" t="s">
        <v>1424</v>
      </c>
      <c r="G16" s="205">
        <v>9.64</v>
      </c>
      <c r="H16" s="202" t="s">
        <v>1425</v>
      </c>
      <c r="I16" s="204"/>
      <c r="J16" s="201" t="s">
        <v>1426</v>
      </c>
    </row>
    <row r="17" ht="40.5" spans="1:10">
      <c r="A17" s="204"/>
      <c r="B17" s="204"/>
      <c r="C17" s="205"/>
      <c r="D17" s="209"/>
      <c r="E17" s="205"/>
      <c r="F17" s="204" t="s">
        <v>1427</v>
      </c>
      <c r="G17" s="205">
        <v>9.64</v>
      </c>
      <c r="H17" s="202" t="s">
        <v>1428</v>
      </c>
      <c r="I17" s="204"/>
      <c r="J17" s="198"/>
    </row>
    <row r="18" ht="40.5" spans="1:10">
      <c r="A18" s="204"/>
      <c r="B18" s="204" t="s">
        <v>1429</v>
      </c>
      <c r="C18" s="210">
        <v>29.81</v>
      </c>
      <c r="D18" s="211">
        <v>103.4</v>
      </c>
      <c r="E18" s="211">
        <v>0</v>
      </c>
      <c r="F18" s="204" t="s">
        <v>1430</v>
      </c>
      <c r="G18" s="212">
        <v>0</v>
      </c>
      <c r="H18" s="202" t="s">
        <v>1431</v>
      </c>
      <c r="I18" s="204"/>
      <c r="J18" s="198"/>
    </row>
    <row r="19" ht="27" spans="1:10">
      <c r="A19" s="204" t="s">
        <v>1432</v>
      </c>
      <c r="B19" s="204" t="s">
        <v>1433</v>
      </c>
      <c r="C19" s="204">
        <v>0.58</v>
      </c>
      <c r="D19" s="204">
        <v>16.443</v>
      </c>
      <c r="E19" s="205">
        <v>0</v>
      </c>
      <c r="F19" s="202" t="s">
        <v>1434</v>
      </c>
      <c r="G19" s="204">
        <v>0</v>
      </c>
      <c r="H19" s="202" t="s">
        <v>1435</v>
      </c>
      <c r="I19" s="205">
        <f>SUMIF(E19:E32,"&gt;0",E19:E32)</f>
        <v>11.86015</v>
      </c>
      <c r="J19" s="218"/>
    </row>
    <row r="20" ht="27" spans="1:10">
      <c r="A20" s="204"/>
      <c r="B20" s="204"/>
      <c r="C20" s="204"/>
      <c r="D20" s="204"/>
      <c r="E20" s="205"/>
      <c r="F20" s="202" t="s">
        <v>1436</v>
      </c>
      <c r="G20" s="204">
        <v>0</v>
      </c>
      <c r="H20" s="202" t="s">
        <v>1437</v>
      </c>
      <c r="I20" s="204"/>
      <c r="J20" s="218"/>
    </row>
    <row r="21" ht="40.5" spans="1:10">
      <c r="A21" s="204"/>
      <c r="B21" s="204"/>
      <c r="C21" s="204"/>
      <c r="D21" s="204"/>
      <c r="E21" s="205"/>
      <c r="F21" s="202" t="s">
        <v>1438</v>
      </c>
      <c r="G21" s="204">
        <v>0</v>
      </c>
      <c r="H21" s="202" t="s">
        <v>1439</v>
      </c>
      <c r="I21" s="204"/>
      <c r="J21" s="218"/>
    </row>
    <row r="22" ht="27" spans="1:10">
      <c r="A22" s="204"/>
      <c r="B22" s="204"/>
      <c r="C22" s="204"/>
      <c r="D22" s="204"/>
      <c r="E22" s="205"/>
      <c r="F22" s="202" t="s">
        <v>1440</v>
      </c>
      <c r="G22" s="204">
        <v>0</v>
      </c>
      <c r="H22" s="202" t="s">
        <v>1441</v>
      </c>
      <c r="I22" s="204"/>
      <c r="J22" s="218"/>
    </row>
    <row r="23" ht="40.5" spans="1:10">
      <c r="A23" s="204"/>
      <c r="B23" s="204"/>
      <c r="C23" s="204"/>
      <c r="D23" s="204"/>
      <c r="E23" s="205"/>
      <c r="F23" s="202" t="s">
        <v>1442</v>
      </c>
      <c r="G23" s="204">
        <v>0</v>
      </c>
      <c r="H23" s="202" t="s">
        <v>1443</v>
      </c>
      <c r="I23" s="204"/>
      <c r="J23" s="218"/>
    </row>
    <row r="24" ht="40.5" spans="1:10">
      <c r="A24" s="204"/>
      <c r="B24" s="204"/>
      <c r="C24" s="204"/>
      <c r="D24" s="204"/>
      <c r="E24" s="205"/>
      <c r="F24" s="202" t="s">
        <v>1444</v>
      </c>
      <c r="G24" s="204">
        <v>0</v>
      </c>
      <c r="H24" s="202" t="s">
        <v>1445</v>
      </c>
      <c r="I24" s="204"/>
      <c r="J24" s="218"/>
    </row>
    <row r="25" ht="40.5" spans="1:10">
      <c r="A25" s="204"/>
      <c r="B25" s="204"/>
      <c r="C25" s="204"/>
      <c r="D25" s="204"/>
      <c r="E25" s="205"/>
      <c r="F25" s="202" t="s">
        <v>1446</v>
      </c>
      <c r="G25" s="204">
        <v>0</v>
      </c>
      <c r="H25" s="202" t="s">
        <v>1447</v>
      </c>
      <c r="I25" s="204"/>
      <c r="J25" s="218"/>
    </row>
    <row r="26" ht="94.5" spans="1:10">
      <c r="A26" s="204"/>
      <c r="B26" s="204"/>
      <c r="C26" s="204"/>
      <c r="D26" s="204"/>
      <c r="E26" s="205"/>
      <c r="F26" s="202" t="s">
        <v>1448</v>
      </c>
      <c r="G26" s="204">
        <v>0</v>
      </c>
      <c r="H26" s="202" t="s">
        <v>1449</v>
      </c>
      <c r="I26" s="204"/>
      <c r="J26" s="218"/>
    </row>
    <row r="27" ht="54" spans="1:10">
      <c r="A27" s="204"/>
      <c r="B27" s="204"/>
      <c r="C27" s="204"/>
      <c r="D27" s="204"/>
      <c r="E27" s="205"/>
      <c r="F27" s="202" t="s">
        <v>1450</v>
      </c>
      <c r="G27" s="204">
        <v>0</v>
      </c>
      <c r="H27" s="202" t="s">
        <v>1451</v>
      </c>
      <c r="I27" s="204"/>
      <c r="J27" s="218"/>
    </row>
    <row r="28" ht="54" spans="1:10">
      <c r="A28" s="204"/>
      <c r="B28" s="204"/>
      <c r="C28" s="204"/>
      <c r="D28" s="204"/>
      <c r="E28" s="205"/>
      <c r="F28" s="202" t="s">
        <v>1452</v>
      </c>
      <c r="G28" s="204">
        <v>0</v>
      </c>
      <c r="H28" s="202" t="s">
        <v>1453</v>
      </c>
      <c r="I28" s="204"/>
      <c r="J28" s="218"/>
    </row>
    <row r="29" ht="67.5" spans="1:10">
      <c r="A29" s="204"/>
      <c r="B29" s="204"/>
      <c r="C29" s="204"/>
      <c r="D29" s="204"/>
      <c r="E29" s="205"/>
      <c r="F29" s="202" t="s">
        <v>1454</v>
      </c>
      <c r="G29" s="204">
        <v>0</v>
      </c>
      <c r="H29" s="202" t="s">
        <v>1455</v>
      </c>
      <c r="I29" s="204"/>
      <c r="J29" s="218"/>
    </row>
    <row r="30" ht="81" spans="1:10">
      <c r="A30" s="204"/>
      <c r="B30" s="204"/>
      <c r="C30" s="204"/>
      <c r="D30" s="204"/>
      <c r="E30" s="205"/>
      <c r="F30" s="202" t="s">
        <v>1456</v>
      </c>
      <c r="G30" s="204">
        <v>0</v>
      </c>
      <c r="H30" s="202" t="s">
        <v>1457</v>
      </c>
      <c r="I30" s="204"/>
      <c r="J30" s="218"/>
    </row>
    <row r="31" ht="40.5" spans="1:10">
      <c r="A31" s="204"/>
      <c r="B31" s="204"/>
      <c r="C31" s="204"/>
      <c r="D31" s="204"/>
      <c r="E31" s="205"/>
      <c r="F31" s="202" t="s">
        <v>1458</v>
      </c>
      <c r="G31" s="204">
        <v>0</v>
      </c>
      <c r="H31" s="202" t="s">
        <v>1459</v>
      </c>
      <c r="I31" s="204"/>
      <c r="J31" s="218"/>
    </row>
    <row r="32" ht="27" spans="1:10">
      <c r="A32" s="204"/>
      <c r="B32" s="213" t="s">
        <v>1460</v>
      </c>
      <c r="C32" s="210">
        <v>12.98</v>
      </c>
      <c r="D32" s="213">
        <v>1.11985</v>
      </c>
      <c r="E32" s="206">
        <f>C32-D32</f>
        <v>11.86015</v>
      </c>
      <c r="F32" s="202" t="s">
        <v>1438</v>
      </c>
      <c r="G32" s="204">
        <v>11.86</v>
      </c>
      <c r="H32" s="202" t="s">
        <v>1461</v>
      </c>
      <c r="I32" s="204"/>
      <c r="J32" s="201" t="s">
        <v>1462</v>
      </c>
    </row>
    <row r="33" ht="27" spans="1:10">
      <c r="A33" s="204"/>
      <c r="B33" s="214"/>
      <c r="C33" s="210"/>
      <c r="D33" s="214"/>
      <c r="E33" s="209"/>
      <c r="F33" s="204" t="s">
        <v>1463</v>
      </c>
      <c r="G33" s="204">
        <v>0</v>
      </c>
      <c r="H33" s="202" t="s">
        <v>1464</v>
      </c>
      <c r="I33" s="204"/>
      <c r="J33" s="201" t="s">
        <v>1462</v>
      </c>
    </row>
    <row r="34" ht="54" spans="1:10">
      <c r="A34" s="204" t="s">
        <v>1465</v>
      </c>
      <c r="B34" s="204" t="s">
        <v>1466</v>
      </c>
      <c r="C34" s="204">
        <v>22.29</v>
      </c>
      <c r="D34" s="204">
        <v>2.28687</v>
      </c>
      <c r="E34" s="205">
        <f>C34-D34</f>
        <v>20.00313</v>
      </c>
      <c r="F34" s="202" t="s">
        <v>1467</v>
      </c>
      <c r="G34" s="204">
        <v>2.472</v>
      </c>
      <c r="H34" s="202" t="s">
        <v>1468</v>
      </c>
      <c r="I34" s="205">
        <f>SUMIF(E34:E43,"&gt;0",E34:E43)</f>
        <v>20.00313</v>
      </c>
      <c r="J34" s="198"/>
    </row>
    <row r="35" ht="67.5" spans="1:10">
      <c r="A35" s="204"/>
      <c r="B35" s="204"/>
      <c r="C35" s="204"/>
      <c r="D35" s="204"/>
      <c r="E35" s="205"/>
      <c r="F35" s="202" t="s">
        <v>1469</v>
      </c>
      <c r="G35" s="204">
        <v>2.12</v>
      </c>
      <c r="H35" s="202" t="s">
        <v>1470</v>
      </c>
      <c r="I35" s="204"/>
      <c r="J35" s="198"/>
    </row>
    <row r="36" ht="54" spans="1:10">
      <c r="A36" s="204"/>
      <c r="B36" s="204"/>
      <c r="C36" s="204"/>
      <c r="D36" s="204"/>
      <c r="E36" s="205"/>
      <c r="F36" s="202" t="s">
        <v>1471</v>
      </c>
      <c r="G36" s="204">
        <v>2.641</v>
      </c>
      <c r="H36" s="202" t="s">
        <v>1472</v>
      </c>
      <c r="I36" s="204"/>
      <c r="J36" s="198"/>
    </row>
    <row r="37" ht="54" spans="1:10">
      <c r="A37" s="204"/>
      <c r="B37" s="204"/>
      <c r="C37" s="204"/>
      <c r="D37" s="204"/>
      <c r="E37" s="205"/>
      <c r="F37" s="202" t="s">
        <v>1473</v>
      </c>
      <c r="G37" s="204">
        <v>1.378</v>
      </c>
      <c r="H37" s="202" t="s">
        <v>1474</v>
      </c>
      <c r="I37" s="204"/>
      <c r="J37" s="198"/>
    </row>
    <row r="38" ht="67.5" spans="1:10">
      <c r="A38" s="204"/>
      <c r="B38" s="204"/>
      <c r="C38" s="204"/>
      <c r="D38" s="204"/>
      <c r="E38" s="205"/>
      <c r="F38" s="202" t="s">
        <v>1475</v>
      </c>
      <c r="G38" s="204">
        <v>2.583</v>
      </c>
      <c r="H38" s="202" t="s">
        <v>1476</v>
      </c>
      <c r="I38" s="204"/>
      <c r="J38" s="198"/>
    </row>
    <row r="39" ht="40.5" spans="1:10">
      <c r="A39" s="204"/>
      <c r="B39" s="204"/>
      <c r="C39" s="204"/>
      <c r="D39" s="204"/>
      <c r="E39" s="205"/>
      <c r="F39" s="202" t="s">
        <v>1477</v>
      </c>
      <c r="G39" s="204">
        <v>2.474</v>
      </c>
      <c r="H39" s="202" t="s">
        <v>1478</v>
      </c>
      <c r="I39" s="204"/>
      <c r="J39" s="198"/>
    </row>
    <row r="40" ht="40.5" spans="1:10">
      <c r="A40" s="204"/>
      <c r="B40" s="204"/>
      <c r="C40" s="204"/>
      <c r="D40" s="204"/>
      <c r="E40" s="205"/>
      <c r="F40" s="202" t="s">
        <v>1479</v>
      </c>
      <c r="G40" s="204">
        <v>1.452</v>
      </c>
      <c r="H40" s="202" t="s">
        <v>1480</v>
      </c>
      <c r="I40" s="204"/>
      <c r="J40" s="198"/>
    </row>
    <row r="41" ht="67.5" spans="1:10">
      <c r="A41" s="204"/>
      <c r="B41" s="204"/>
      <c r="C41" s="204"/>
      <c r="D41" s="204"/>
      <c r="E41" s="205"/>
      <c r="F41" s="202" t="s">
        <v>1481</v>
      </c>
      <c r="G41" s="204">
        <v>2.3222</v>
      </c>
      <c r="H41" s="202" t="s">
        <v>1482</v>
      </c>
      <c r="I41" s="204"/>
      <c r="J41" s="198"/>
    </row>
    <row r="42" ht="40.5" spans="1:10">
      <c r="A42" s="204"/>
      <c r="B42" s="204"/>
      <c r="C42" s="204"/>
      <c r="D42" s="204"/>
      <c r="E42" s="205"/>
      <c r="F42" s="202" t="s">
        <v>1483</v>
      </c>
      <c r="G42" s="204">
        <v>1.7422</v>
      </c>
      <c r="H42" s="202" t="s">
        <v>1484</v>
      </c>
      <c r="I42" s="204"/>
      <c r="J42" s="198"/>
    </row>
    <row r="43" ht="27" spans="1:10">
      <c r="A43" s="204"/>
      <c r="B43" s="204"/>
      <c r="C43" s="204"/>
      <c r="D43" s="204"/>
      <c r="E43" s="205"/>
      <c r="F43" s="202" t="s">
        <v>1485</v>
      </c>
      <c r="G43" s="204">
        <v>0.818729999999999</v>
      </c>
      <c r="H43" s="202" t="s">
        <v>1486</v>
      </c>
      <c r="I43" s="204"/>
      <c r="J43" s="198"/>
    </row>
    <row r="44" ht="67.5" spans="1:10">
      <c r="A44" s="204" t="s">
        <v>1487</v>
      </c>
      <c r="B44" s="204" t="s">
        <v>1488</v>
      </c>
      <c r="C44" s="204">
        <v>-32.8</v>
      </c>
      <c r="D44" s="204">
        <v>10.98702</v>
      </c>
      <c r="E44" s="205">
        <v>0</v>
      </c>
      <c r="F44" s="204" t="s">
        <v>1489</v>
      </c>
      <c r="G44" s="204">
        <v>0</v>
      </c>
      <c r="H44" s="202" t="s">
        <v>1490</v>
      </c>
      <c r="I44" s="205">
        <f>SUMIF(E44:E52,"&gt;0",E44:E52)</f>
        <v>0</v>
      </c>
      <c r="J44" s="198"/>
    </row>
    <row r="45" ht="54" spans="1:10">
      <c r="A45" s="204"/>
      <c r="B45" s="204"/>
      <c r="C45" s="204"/>
      <c r="D45" s="204"/>
      <c r="E45" s="205"/>
      <c r="F45" s="204" t="s">
        <v>1491</v>
      </c>
      <c r="G45" s="204">
        <v>0</v>
      </c>
      <c r="H45" s="202" t="s">
        <v>1492</v>
      </c>
      <c r="I45" s="204"/>
      <c r="J45" s="198"/>
    </row>
    <row r="46" ht="40.5" spans="1:10">
      <c r="A46" s="204"/>
      <c r="B46" s="204"/>
      <c r="C46" s="204"/>
      <c r="D46" s="204"/>
      <c r="E46" s="205"/>
      <c r="F46" s="204" t="s">
        <v>1493</v>
      </c>
      <c r="G46" s="204">
        <v>0</v>
      </c>
      <c r="H46" s="202" t="s">
        <v>1494</v>
      </c>
      <c r="I46" s="204"/>
      <c r="J46" s="198"/>
    </row>
    <row r="47" ht="81" spans="1:10">
      <c r="A47" s="204"/>
      <c r="B47" s="204"/>
      <c r="C47" s="204"/>
      <c r="D47" s="204"/>
      <c r="E47" s="205"/>
      <c r="F47" s="204" t="s">
        <v>1495</v>
      </c>
      <c r="G47" s="204">
        <v>0</v>
      </c>
      <c r="H47" s="202" t="s">
        <v>1496</v>
      </c>
      <c r="I47" s="204"/>
      <c r="J47" s="198"/>
    </row>
    <row r="48" ht="54" spans="1:10">
      <c r="A48" s="204"/>
      <c r="B48" s="204"/>
      <c r="C48" s="204"/>
      <c r="D48" s="204"/>
      <c r="E48" s="205"/>
      <c r="F48" s="204" t="s">
        <v>1497</v>
      </c>
      <c r="G48" s="204">
        <v>0</v>
      </c>
      <c r="H48" s="202" t="s">
        <v>1498</v>
      </c>
      <c r="I48" s="204"/>
      <c r="J48" s="198"/>
    </row>
    <row r="49" ht="54" spans="1:10">
      <c r="A49" s="204"/>
      <c r="B49" s="204"/>
      <c r="C49" s="204"/>
      <c r="D49" s="204"/>
      <c r="E49" s="205"/>
      <c r="F49" s="204" t="s">
        <v>1499</v>
      </c>
      <c r="G49" s="204">
        <v>0</v>
      </c>
      <c r="H49" s="202" t="s">
        <v>1500</v>
      </c>
      <c r="I49" s="204"/>
      <c r="J49" s="198"/>
    </row>
    <row r="50" ht="40.5" spans="1:10">
      <c r="A50" s="204"/>
      <c r="B50" s="204"/>
      <c r="C50" s="204"/>
      <c r="D50" s="204"/>
      <c r="E50" s="205"/>
      <c r="F50" s="204" t="s">
        <v>1501</v>
      </c>
      <c r="G50" s="204">
        <v>0</v>
      </c>
      <c r="H50" s="202" t="s">
        <v>1502</v>
      </c>
      <c r="I50" s="204"/>
      <c r="J50" s="198"/>
    </row>
    <row r="51" ht="67.5" spans="1:10">
      <c r="A51" s="204"/>
      <c r="B51" s="204"/>
      <c r="C51" s="204"/>
      <c r="D51" s="204"/>
      <c r="E51" s="205"/>
      <c r="F51" s="202" t="s">
        <v>1503</v>
      </c>
      <c r="G51" s="204">
        <v>0</v>
      </c>
      <c r="H51" s="202" t="s">
        <v>1504</v>
      </c>
      <c r="I51" s="204"/>
      <c r="J51" s="198"/>
    </row>
    <row r="52" ht="67.5" spans="1:10">
      <c r="A52" s="204"/>
      <c r="B52" s="204" t="s">
        <v>1505</v>
      </c>
      <c r="C52" s="210">
        <v>-65.36</v>
      </c>
      <c r="D52" s="204">
        <v>17.50276</v>
      </c>
      <c r="E52" s="205">
        <v>0</v>
      </c>
      <c r="F52" s="204" t="s">
        <v>1506</v>
      </c>
      <c r="G52" s="204">
        <v>0</v>
      </c>
      <c r="H52" s="202" t="s">
        <v>1507</v>
      </c>
      <c r="I52" s="204"/>
      <c r="J52" s="198"/>
    </row>
    <row r="53" ht="40.5" spans="1:10">
      <c r="A53" s="204" t="s">
        <v>1508</v>
      </c>
      <c r="B53" s="204" t="s">
        <v>1505</v>
      </c>
      <c r="C53" s="204">
        <v>-65.36</v>
      </c>
      <c r="D53" s="205">
        <v>17.50276</v>
      </c>
      <c r="E53" s="205">
        <v>0</v>
      </c>
      <c r="F53" s="204" t="s">
        <v>1509</v>
      </c>
      <c r="G53" s="215">
        <v>0</v>
      </c>
      <c r="H53" s="202" t="s">
        <v>1510</v>
      </c>
      <c r="I53" s="205">
        <f>SUMIF(E53:E59,"&gt;0",E53:E59)</f>
        <v>0</v>
      </c>
      <c r="J53" s="198"/>
    </row>
    <row r="54" ht="54" spans="1:10">
      <c r="A54" s="204"/>
      <c r="B54" s="204"/>
      <c r="C54" s="204"/>
      <c r="D54" s="205"/>
      <c r="E54" s="205"/>
      <c r="F54" s="204" t="s">
        <v>1511</v>
      </c>
      <c r="G54" s="215">
        <v>0</v>
      </c>
      <c r="H54" s="202" t="s">
        <v>1512</v>
      </c>
      <c r="I54" s="204"/>
      <c r="J54" s="198"/>
    </row>
    <row r="55" ht="40.5" spans="1:10">
      <c r="A55" s="204"/>
      <c r="B55" s="204"/>
      <c r="C55" s="204"/>
      <c r="D55" s="205"/>
      <c r="E55" s="205"/>
      <c r="F55" s="204" t="s">
        <v>1513</v>
      </c>
      <c r="G55" s="215">
        <v>0</v>
      </c>
      <c r="H55" s="202" t="s">
        <v>1514</v>
      </c>
      <c r="I55" s="204"/>
      <c r="J55" s="198"/>
    </row>
    <row r="56" ht="40.5" spans="1:10">
      <c r="A56" s="204"/>
      <c r="B56" s="204"/>
      <c r="C56" s="204"/>
      <c r="D56" s="205"/>
      <c r="E56" s="205"/>
      <c r="F56" s="204" t="s">
        <v>1515</v>
      </c>
      <c r="G56" s="215">
        <v>0</v>
      </c>
      <c r="H56" s="202" t="s">
        <v>1516</v>
      </c>
      <c r="I56" s="204"/>
      <c r="J56" s="198"/>
    </row>
    <row r="57" ht="40.5" spans="1:10">
      <c r="A57" s="204"/>
      <c r="B57" s="204"/>
      <c r="C57" s="204"/>
      <c r="D57" s="205"/>
      <c r="E57" s="205"/>
      <c r="F57" s="204" t="s">
        <v>1517</v>
      </c>
      <c r="G57" s="215">
        <v>0</v>
      </c>
      <c r="H57" s="202" t="s">
        <v>1518</v>
      </c>
      <c r="I57" s="204"/>
      <c r="J57" s="198"/>
    </row>
    <row r="58" ht="67.5" spans="1:10">
      <c r="A58" s="204"/>
      <c r="B58" s="204"/>
      <c r="C58" s="204"/>
      <c r="D58" s="205"/>
      <c r="E58" s="205"/>
      <c r="F58" s="204" t="s">
        <v>1519</v>
      </c>
      <c r="G58" s="215">
        <v>0</v>
      </c>
      <c r="H58" s="202" t="s">
        <v>1520</v>
      </c>
      <c r="I58" s="204"/>
      <c r="J58" s="198"/>
    </row>
    <row r="59" ht="54" spans="1:10">
      <c r="A59" s="204"/>
      <c r="B59" s="204"/>
      <c r="C59" s="204"/>
      <c r="D59" s="205"/>
      <c r="E59" s="205"/>
      <c r="F59" s="204" t="s">
        <v>1521</v>
      </c>
      <c r="G59" s="215">
        <v>0</v>
      </c>
      <c r="H59" s="202" t="s">
        <v>1522</v>
      </c>
      <c r="I59" s="204"/>
      <c r="J59" s="198"/>
    </row>
    <row r="60" ht="27" spans="1:9">
      <c r="A60" s="204" t="s">
        <v>1523</v>
      </c>
      <c r="B60" s="204" t="s">
        <v>1524</v>
      </c>
      <c r="C60" s="204">
        <v>17.497</v>
      </c>
      <c r="D60" s="204">
        <v>4.21041</v>
      </c>
      <c r="E60" s="205">
        <f>C60-D60</f>
        <v>13.28659</v>
      </c>
      <c r="F60" s="204" t="s">
        <v>1525</v>
      </c>
      <c r="G60" s="204">
        <v>1.05</v>
      </c>
      <c r="H60" s="202" t="s">
        <v>1526</v>
      </c>
      <c r="I60" s="205">
        <f>SUMIF(E60:E66,"&gt;0",E60:E66)</f>
        <v>13.28659</v>
      </c>
    </row>
    <row r="61" ht="54" spans="1:10">
      <c r="A61" s="204"/>
      <c r="B61" s="204"/>
      <c r="C61" s="204"/>
      <c r="D61" s="204"/>
      <c r="E61" s="205"/>
      <c r="F61" s="204" t="s">
        <v>1527</v>
      </c>
      <c r="G61" s="204">
        <v>1.22</v>
      </c>
      <c r="H61" s="202" t="s">
        <v>1528</v>
      </c>
      <c r="I61" s="204"/>
      <c r="J61" s="198" t="s">
        <v>1529</v>
      </c>
    </row>
    <row r="62" ht="54" spans="1:10">
      <c r="A62" s="204"/>
      <c r="B62" s="204"/>
      <c r="C62" s="204"/>
      <c r="D62" s="204"/>
      <c r="E62" s="205"/>
      <c r="F62" s="204" t="s">
        <v>1530</v>
      </c>
      <c r="G62" s="204">
        <v>1.21</v>
      </c>
      <c r="H62" s="202" t="s">
        <v>1531</v>
      </c>
      <c r="I62" s="204"/>
      <c r="J62" s="198" t="s">
        <v>1532</v>
      </c>
    </row>
    <row r="63" ht="40.5" spans="1:10">
      <c r="A63" s="204"/>
      <c r="B63" s="204"/>
      <c r="C63" s="204"/>
      <c r="D63" s="204"/>
      <c r="E63" s="205"/>
      <c r="F63" s="204" t="s">
        <v>1533</v>
      </c>
      <c r="G63" s="204">
        <v>4.06</v>
      </c>
      <c r="H63" s="202" t="s">
        <v>1534</v>
      </c>
      <c r="I63" s="204"/>
      <c r="J63" s="198"/>
    </row>
    <row r="64" ht="40.5" spans="1:10">
      <c r="A64" s="204"/>
      <c r="B64" s="204"/>
      <c r="C64" s="204"/>
      <c r="D64" s="204"/>
      <c r="E64" s="205"/>
      <c r="F64" s="204" t="s">
        <v>1535</v>
      </c>
      <c r="G64" s="204">
        <v>1.07</v>
      </c>
      <c r="H64" s="202" t="s">
        <v>1536</v>
      </c>
      <c r="I64" s="204"/>
      <c r="J64" s="198"/>
    </row>
    <row r="65" ht="40.5" spans="1:10">
      <c r="A65" s="204"/>
      <c r="B65" s="204"/>
      <c r="C65" s="204"/>
      <c r="D65" s="204"/>
      <c r="E65" s="205"/>
      <c r="F65" s="204" t="s">
        <v>1537</v>
      </c>
      <c r="G65" s="204">
        <v>2.33</v>
      </c>
      <c r="H65" s="202" t="s">
        <v>1538</v>
      </c>
      <c r="I65" s="204"/>
      <c r="J65" s="198"/>
    </row>
    <row r="66" ht="27" spans="1:10">
      <c r="A66" s="204"/>
      <c r="B66" s="204"/>
      <c r="C66" s="204"/>
      <c r="D66" s="204"/>
      <c r="E66" s="205"/>
      <c r="F66" s="204" t="s">
        <v>1539</v>
      </c>
      <c r="G66" s="204">
        <v>2.35</v>
      </c>
      <c r="H66" s="202" t="s">
        <v>1540</v>
      </c>
      <c r="I66" s="204"/>
      <c r="J66" s="198"/>
    </row>
    <row r="67" ht="27" spans="1:10">
      <c r="A67" s="204" t="s">
        <v>1541</v>
      </c>
      <c r="B67" s="204" t="s">
        <v>1410</v>
      </c>
      <c r="C67" s="204">
        <v>29.1</v>
      </c>
      <c r="D67" s="204">
        <v>33.09808</v>
      </c>
      <c r="E67" s="205">
        <v>0</v>
      </c>
      <c r="F67" s="202" t="s">
        <v>1542</v>
      </c>
      <c r="G67" s="202">
        <v>0</v>
      </c>
      <c r="H67" s="219" t="s">
        <v>1543</v>
      </c>
      <c r="I67" s="205">
        <f>SUMIF(E67:E85,"&gt;0",E67:E85)</f>
        <v>8.058</v>
      </c>
      <c r="J67" s="198"/>
    </row>
    <row r="68" ht="27" spans="1:10">
      <c r="A68" s="204"/>
      <c r="B68" s="204"/>
      <c r="C68" s="204"/>
      <c r="D68" s="204"/>
      <c r="E68" s="205"/>
      <c r="F68" s="202" t="s">
        <v>1544</v>
      </c>
      <c r="G68" s="202">
        <v>0</v>
      </c>
      <c r="H68" s="219" t="s">
        <v>1545</v>
      </c>
      <c r="I68" s="204"/>
      <c r="J68" s="198"/>
    </row>
    <row r="69" ht="27" spans="1:10">
      <c r="A69" s="204"/>
      <c r="B69" s="204"/>
      <c r="C69" s="204"/>
      <c r="D69" s="204"/>
      <c r="E69" s="205"/>
      <c r="F69" s="202" t="s">
        <v>1546</v>
      </c>
      <c r="G69" s="202">
        <v>0</v>
      </c>
      <c r="H69" s="202" t="s">
        <v>1547</v>
      </c>
      <c r="I69" s="204"/>
      <c r="J69" s="198"/>
    </row>
    <row r="70" ht="40.5" spans="1:10">
      <c r="A70" s="204"/>
      <c r="B70" s="204"/>
      <c r="C70" s="204"/>
      <c r="D70" s="204"/>
      <c r="E70" s="205"/>
      <c r="F70" s="202" t="s">
        <v>1548</v>
      </c>
      <c r="G70" s="202">
        <v>0</v>
      </c>
      <c r="H70" s="202" t="s">
        <v>1549</v>
      </c>
      <c r="I70" s="204"/>
      <c r="J70" s="198"/>
    </row>
    <row r="71" ht="27" spans="1:10">
      <c r="A71" s="204"/>
      <c r="B71" s="204"/>
      <c r="C71" s="204"/>
      <c r="D71" s="204"/>
      <c r="E71" s="205"/>
      <c r="F71" s="202" t="s">
        <v>1550</v>
      </c>
      <c r="G71" s="202">
        <v>0</v>
      </c>
      <c r="H71" s="202" t="s">
        <v>1551</v>
      </c>
      <c r="I71" s="204"/>
      <c r="J71" s="198"/>
    </row>
    <row r="72" ht="27" spans="1:10">
      <c r="A72" s="204"/>
      <c r="B72" s="204"/>
      <c r="C72" s="204"/>
      <c r="D72" s="204"/>
      <c r="E72" s="205"/>
      <c r="F72" s="202" t="s">
        <v>1552</v>
      </c>
      <c r="G72" s="202">
        <v>0</v>
      </c>
      <c r="H72" s="202" t="s">
        <v>1553</v>
      </c>
      <c r="I72" s="204"/>
      <c r="J72" s="198"/>
    </row>
    <row r="73" ht="40.5" spans="1:10">
      <c r="A73" s="204"/>
      <c r="B73" s="204"/>
      <c r="C73" s="204"/>
      <c r="D73" s="204"/>
      <c r="E73" s="205"/>
      <c r="F73" s="202" t="s">
        <v>1554</v>
      </c>
      <c r="G73" s="202">
        <v>0</v>
      </c>
      <c r="H73" s="202" t="s">
        <v>1555</v>
      </c>
      <c r="I73" s="204"/>
      <c r="J73" s="198"/>
    </row>
    <row r="74" ht="40.5" spans="1:10">
      <c r="A74" s="204"/>
      <c r="B74" s="204"/>
      <c r="C74" s="204"/>
      <c r="D74" s="204"/>
      <c r="E74" s="205"/>
      <c r="F74" s="202" t="s">
        <v>1556</v>
      </c>
      <c r="G74" s="202">
        <v>0</v>
      </c>
      <c r="H74" s="202" t="s">
        <v>1557</v>
      </c>
      <c r="I74" s="204"/>
      <c r="J74" s="198"/>
    </row>
    <row r="75" ht="81" spans="1:10">
      <c r="A75" s="204"/>
      <c r="B75" s="202" t="s">
        <v>1558</v>
      </c>
      <c r="C75" s="202">
        <v>6.79</v>
      </c>
      <c r="D75" s="202">
        <v>0</v>
      </c>
      <c r="E75" s="205">
        <f>C75-D75</f>
        <v>6.79</v>
      </c>
      <c r="F75" s="202" t="s">
        <v>1559</v>
      </c>
      <c r="G75" s="202">
        <v>3.31</v>
      </c>
      <c r="H75" s="202" t="s">
        <v>1560</v>
      </c>
      <c r="I75" s="204"/>
      <c r="J75" s="198"/>
    </row>
    <row r="76" ht="27" spans="1:10">
      <c r="A76" s="204"/>
      <c r="B76" s="202"/>
      <c r="C76" s="202"/>
      <c r="D76" s="202"/>
      <c r="E76" s="205"/>
      <c r="F76" s="202" t="s">
        <v>1561</v>
      </c>
      <c r="G76" s="202">
        <v>2.28</v>
      </c>
      <c r="H76" s="202" t="s">
        <v>1562</v>
      </c>
      <c r="I76" s="204"/>
      <c r="J76" s="198"/>
    </row>
    <row r="77" spans="1:10">
      <c r="A77" s="204"/>
      <c r="B77" s="202"/>
      <c r="C77" s="202"/>
      <c r="D77" s="202"/>
      <c r="E77" s="205"/>
      <c r="F77" s="202" t="s">
        <v>1563</v>
      </c>
      <c r="G77" s="202">
        <v>1.2</v>
      </c>
      <c r="H77" s="220" t="s">
        <v>1564</v>
      </c>
      <c r="I77" s="204"/>
      <c r="J77" s="198"/>
    </row>
    <row r="78" ht="40.5" spans="1:10">
      <c r="A78" s="204"/>
      <c r="B78" s="202" t="s">
        <v>1565</v>
      </c>
      <c r="C78" s="202">
        <v>29.81</v>
      </c>
      <c r="D78" s="202">
        <v>102.84614</v>
      </c>
      <c r="E78" s="203">
        <v>0</v>
      </c>
      <c r="F78" s="202" t="s">
        <v>1566</v>
      </c>
      <c r="G78" s="202">
        <v>0</v>
      </c>
      <c r="H78" s="202" t="s">
        <v>1567</v>
      </c>
      <c r="I78" s="204"/>
      <c r="J78" s="198"/>
    </row>
    <row r="79" ht="27" spans="1:10">
      <c r="A79" s="204"/>
      <c r="B79" s="202"/>
      <c r="C79" s="202"/>
      <c r="D79" s="202"/>
      <c r="E79" s="203"/>
      <c r="F79" s="202" t="s">
        <v>1568</v>
      </c>
      <c r="G79" s="202">
        <v>0</v>
      </c>
      <c r="H79" s="220" t="s">
        <v>1569</v>
      </c>
      <c r="I79" s="204"/>
      <c r="J79" s="198"/>
    </row>
    <row r="80" ht="27" spans="1:10">
      <c r="A80" s="204"/>
      <c r="B80" s="202"/>
      <c r="C80" s="202"/>
      <c r="D80" s="202"/>
      <c r="E80" s="203"/>
      <c r="F80" s="202" t="s">
        <v>1570</v>
      </c>
      <c r="G80" s="202">
        <v>0</v>
      </c>
      <c r="H80" s="202" t="s">
        <v>1571</v>
      </c>
      <c r="I80" s="204"/>
      <c r="J80" s="198"/>
    </row>
    <row r="81" spans="1:10">
      <c r="A81" s="204"/>
      <c r="B81" s="202"/>
      <c r="C81" s="202"/>
      <c r="D81" s="202"/>
      <c r="E81" s="203"/>
      <c r="F81" s="202" t="s">
        <v>1572</v>
      </c>
      <c r="G81" s="202">
        <v>0</v>
      </c>
      <c r="H81" s="202" t="s">
        <v>1573</v>
      </c>
      <c r="I81" s="204"/>
      <c r="J81" s="198"/>
    </row>
    <row r="82" ht="40.5" spans="1:10">
      <c r="A82" s="204"/>
      <c r="B82" s="202"/>
      <c r="C82" s="202"/>
      <c r="D82" s="202"/>
      <c r="E82" s="203"/>
      <c r="F82" s="202" t="s">
        <v>1574</v>
      </c>
      <c r="G82" s="202">
        <v>0</v>
      </c>
      <c r="H82" s="202" t="s">
        <v>1575</v>
      </c>
      <c r="I82" s="204"/>
      <c r="J82" s="198"/>
    </row>
    <row r="83" ht="27" spans="1:10">
      <c r="A83" s="204"/>
      <c r="B83" s="202" t="s">
        <v>1576</v>
      </c>
      <c r="C83" s="202">
        <v>49.21</v>
      </c>
      <c r="D83" s="202">
        <v>47.942</v>
      </c>
      <c r="E83" s="203">
        <f>C83-D83</f>
        <v>1.268</v>
      </c>
      <c r="F83" s="202" t="s">
        <v>1577</v>
      </c>
      <c r="G83" s="202">
        <v>0.43</v>
      </c>
      <c r="H83" s="202" t="s">
        <v>1578</v>
      </c>
      <c r="I83" s="204"/>
      <c r="J83" s="198"/>
    </row>
    <row r="84" s="196" customFormat="1" ht="40.5" spans="1:11">
      <c r="A84" s="204"/>
      <c r="B84" s="202"/>
      <c r="C84" s="202"/>
      <c r="D84" s="202"/>
      <c r="E84" s="203"/>
      <c r="F84" s="202" t="s">
        <v>1579</v>
      </c>
      <c r="G84" s="202">
        <v>0.5</v>
      </c>
      <c r="H84" s="202" t="s">
        <v>1580</v>
      </c>
      <c r="I84" s="204"/>
      <c r="J84" s="198"/>
      <c r="K84" s="198"/>
    </row>
    <row r="85" s="196" customFormat="1" ht="40.5" spans="1:11">
      <c r="A85" s="204"/>
      <c r="B85" s="202"/>
      <c r="C85" s="202"/>
      <c r="D85" s="202"/>
      <c r="E85" s="203"/>
      <c r="F85" s="202" t="s">
        <v>1581</v>
      </c>
      <c r="G85" s="202">
        <v>0.34</v>
      </c>
      <c r="H85" s="219" t="s">
        <v>1582</v>
      </c>
      <c r="I85" s="204"/>
      <c r="J85" s="198"/>
      <c r="K85" s="198"/>
    </row>
    <row r="86" s="196" customFormat="1" ht="108" spans="1:11">
      <c r="A86" s="204" t="s">
        <v>1583</v>
      </c>
      <c r="B86" s="204" t="s">
        <v>1584</v>
      </c>
      <c r="C86" s="204">
        <v>-58.17</v>
      </c>
      <c r="D86" s="204">
        <v>0</v>
      </c>
      <c r="E86" s="205">
        <v>0</v>
      </c>
      <c r="F86" s="204" t="s">
        <v>1585</v>
      </c>
      <c r="G86" s="204">
        <v>0</v>
      </c>
      <c r="H86" s="202" t="s">
        <v>1586</v>
      </c>
      <c r="I86" s="205">
        <f>SUMIF(E86:E92,"&gt;0",E86:E92)</f>
        <v>0</v>
      </c>
      <c r="J86" s="201"/>
      <c r="K86" s="198"/>
    </row>
    <row r="87" s="196" customFormat="1" ht="67.5" spans="1:11">
      <c r="A87" s="204"/>
      <c r="B87" s="204"/>
      <c r="C87" s="204"/>
      <c r="D87" s="204"/>
      <c r="E87" s="205"/>
      <c r="F87" s="204" t="s">
        <v>1587</v>
      </c>
      <c r="G87" s="204">
        <v>0</v>
      </c>
      <c r="H87" s="202" t="s">
        <v>1588</v>
      </c>
      <c r="I87" s="204"/>
      <c r="J87" s="201"/>
      <c r="K87" s="198"/>
    </row>
    <row r="88" s="196" customFormat="1" ht="67.5" spans="1:11">
      <c r="A88" s="204"/>
      <c r="B88" s="204"/>
      <c r="C88" s="204"/>
      <c r="D88" s="204"/>
      <c r="E88" s="205"/>
      <c r="F88" s="204" t="s">
        <v>1589</v>
      </c>
      <c r="G88" s="204">
        <v>0</v>
      </c>
      <c r="H88" s="202" t="s">
        <v>1590</v>
      </c>
      <c r="I88" s="204"/>
      <c r="J88" s="201"/>
      <c r="K88" s="198"/>
    </row>
    <row r="89" s="196" customFormat="1" ht="40.5" spans="1:11">
      <c r="A89" s="204"/>
      <c r="B89" s="204"/>
      <c r="C89" s="204"/>
      <c r="D89" s="204"/>
      <c r="E89" s="205"/>
      <c r="F89" s="204" t="s">
        <v>1591</v>
      </c>
      <c r="G89" s="204">
        <v>0</v>
      </c>
      <c r="H89" s="202" t="s">
        <v>1592</v>
      </c>
      <c r="I89" s="204"/>
      <c r="J89" s="201"/>
      <c r="K89" s="198"/>
    </row>
    <row r="90" s="196" customFormat="1" ht="54" spans="1:11">
      <c r="A90" s="204"/>
      <c r="B90" s="204"/>
      <c r="C90" s="204"/>
      <c r="D90" s="204"/>
      <c r="E90" s="205"/>
      <c r="F90" s="204" t="s">
        <v>1593</v>
      </c>
      <c r="G90" s="204">
        <v>0</v>
      </c>
      <c r="H90" s="202" t="s">
        <v>1594</v>
      </c>
      <c r="I90" s="204"/>
      <c r="J90" s="201"/>
      <c r="K90" s="198"/>
    </row>
    <row r="91" ht="40.5" spans="1:9">
      <c r="A91" s="204"/>
      <c r="B91" s="204"/>
      <c r="C91" s="204"/>
      <c r="D91" s="204"/>
      <c r="E91" s="205"/>
      <c r="F91" s="204" t="s">
        <v>1595</v>
      </c>
      <c r="G91" s="204">
        <v>0</v>
      </c>
      <c r="H91" s="202" t="s">
        <v>1596</v>
      </c>
      <c r="I91" s="204"/>
    </row>
    <row r="92" spans="1:9">
      <c r="A92" s="204"/>
      <c r="B92" s="204"/>
      <c r="C92" s="204"/>
      <c r="D92" s="204"/>
      <c r="E92" s="205"/>
      <c r="F92" s="204" t="s">
        <v>1597</v>
      </c>
      <c r="G92" s="204">
        <v>0</v>
      </c>
      <c r="H92" s="202" t="s">
        <v>1598</v>
      </c>
      <c r="I92" s="204"/>
    </row>
    <row r="93" ht="67.5" spans="1:10">
      <c r="A93" s="204" t="s">
        <v>1599</v>
      </c>
      <c r="B93" s="204" t="s">
        <v>1600</v>
      </c>
      <c r="C93" s="204">
        <v>35.2</v>
      </c>
      <c r="D93" s="204">
        <v>19.21604</v>
      </c>
      <c r="E93" s="205">
        <f>C93-D93</f>
        <v>15.98396</v>
      </c>
      <c r="F93" s="204" t="s">
        <v>1601</v>
      </c>
      <c r="G93" s="205">
        <v>5.07434292866083</v>
      </c>
      <c r="H93" s="202" t="s">
        <v>1602</v>
      </c>
      <c r="I93" s="205">
        <f>SUMIF(E93:E107,"&gt;0",E93:E107)</f>
        <v>23.25196</v>
      </c>
      <c r="J93" s="198"/>
    </row>
    <row r="94" ht="40.5" spans="1:10">
      <c r="A94" s="204"/>
      <c r="B94" s="204"/>
      <c r="C94" s="204"/>
      <c r="D94" s="204"/>
      <c r="E94" s="205"/>
      <c r="F94" s="204" t="s">
        <v>1603</v>
      </c>
      <c r="G94" s="205">
        <v>2.89461827284105</v>
      </c>
      <c r="H94" s="202" t="s">
        <v>1604</v>
      </c>
      <c r="I94" s="204"/>
      <c r="J94" s="198"/>
    </row>
    <row r="95" s="196" customFormat="1" ht="27" spans="1:11">
      <c r="A95" s="204"/>
      <c r="B95" s="204"/>
      <c r="C95" s="204"/>
      <c r="D95" s="204"/>
      <c r="E95" s="205"/>
      <c r="F95" s="204" t="s">
        <v>1605</v>
      </c>
      <c r="G95" s="205">
        <v>1.68210262828536</v>
      </c>
      <c r="H95" s="202" t="s">
        <v>1606</v>
      </c>
      <c r="I95" s="204"/>
      <c r="J95" s="198"/>
      <c r="K95" s="198"/>
    </row>
    <row r="96" s="196" customFormat="1" ht="40.5" spans="1:11">
      <c r="A96" s="204"/>
      <c r="B96" s="204"/>
      <c r="C96" s="204"/>
      <c r="D96" s="204"/>
      <c r="E96" s="205"/>
      <c r="F96" s="204" t="s">
        <v>1607</v>
      </c>
      <c r="G96" s="205">
        <v>1.54893617021277</v>
      </c>
      <c r="H96" s="202" t="s">
        <v>1608</v>
      </c>
      <c r="I96" s="204"/>
      <c r="J96" s="198"/>
      <c r="K96" s="198"/>
    </row>
    <row r="97" s="196" customFormat="1" ht="67.5" spans="1:11">
      <c r="A97" s="204"/>
      <c r="B97" s="204" t="s">
        <v>1609</v>
      </c>
      <c r="C97" s="204">
        <v>-3.25</v>
      </c>
      <c r="D97" s="204">
        <v>3.304</v>
      </c>
      <c r="E97" s="205">
        <v>0</v>
      </c>
      <c r="F97" s="204" t="s">
        <v>1610</v>
      </c>
      <c r="G97" s="204">
        <v>0</v>
      </c>
      <c r="H97" s="202" t="s">
        <v>1611</v>
      </c>
      <c r="I97" s="204"/>
      <c r="J97" s="201"/>
      <c r="K97" s="198"/>
    </row>
    <row r="98" s="196" customFormat="1" ht="40.5" spans="1:11">
      <c r="A98" s="204"/>
      <c r="B98" s="204"/>
      <c r="C98" s="204"/>
      <c r="D98" s="204"/>
      <c r="E98" s="205"/>
      <c r="F98" s="204" t="s">
        <v>1612</v>
      </c>
      <c r="G98" s="204">
        <v>0</v>
      </c>
      <c r="H98" s="202" t="s">
        <v>1613</v>
      </c>
      <c r="I98" s="204"/>
      <c r="J98" s="201"/>
      <c r="K98" s="198"/>
    </row>
    <row r="99" s="196" customFormat="1" spans="1:11">
      <c r="A99" s="204"/>
      <c r="B99" s="204"/>
      <c r="C99" s="204"/>
      <c r="D99" s="204"/>
      <c r="E99" s="205"/>
      <c r="F99" s="204" t="s">
        <v>1607</v>
      </c>
      <c r="G99" s="204">
        <v>0</v>
      </c>
      <c r="H99" s="202" t="s">
        <v>1614</v>
      </c>
      <c r="I99" s="204"/>
      <c r="J99" s="201"/>
      <c r="K99" s="198"/>
    </row>
    <row r="100" s="196" customFormat="1" ht="40.5" spans="1:11">
      <c r="A100" s="204"/>
      <c r="B100" s="204"/>
      <c r="C100" s="204"/>
      <c r="D100" s="204"/>
      <c r="E100" s="205"/>
      <c r="F100" s="204" t="s">
        <v>1615</v>
      </c>
      <c r="G100" s="221">
        <v>0</v>
      </c>
      <c r="H100" s="202" t="s">
        <v>1616</v>
      </c>
      <c r="I100" s="204"/>
      <c r="J100" s="201"/>
      <c r="K100" s="198"/>
    </row>
    <row r="101" s="196" customFormat="1" spans="1:11">
      <c r="A101" s="204"/>
      <c r="B101" s="204"/>
      <c r="C101" s="204"/>
      <c r="D101" s="204"/>
      <c r="E101" s="205"/>
      <c r="F101" s="204" t="s">
        <v>1617</v>
      </c>
      <c r="G101" s="221">
        <v>0</v>
      </c>
      <c r="H101" s="202" t="s">
        <v>1618</v>
      </c>
      <c r="I101" s="204"/>
      <c r="J101" s="201"/>
      <c r="K101" s="198"/>
    </row>
    <row r="102" s="196" customFormat="1" ht="40.5" spans="1:11">
      <c r="A102" s="204"/>
      <c r="B102" s="204" t="s">
        <v>1460</v>
      </c>
      <c r="C102" s="204">
        <v>9.158</v>
      </c>
      <c r="D102" s="204">
        <v>1.89</v>
      </c>
      <c r="E102" s="205">
        <f>C102-D102</f>
        <v>7.268</v>
      </c>
      <c r="F102" s="204" t="s">
        <v>1617</v>
      </c>
      <c r="G102" s="222">
        <v>2.64</v>
      </c>
      <c r="H102" s="202" t="s">
        <v>1619</v>
      </c>
      <c r="I102" s="204"/>
      <c r="J102" s="223" t="s">
        <v>1620</v>
      </c>
      <c r="K102" s="198"/>
    </row>
    <row r="103" s="196" customFormat="1" spans="1:11">
      <c r="A103" s="204"/>
      <c r="B103" s="204"/>
      <c r="C103" s="204"/>
      <c r="D103" s="204"/>
      <c r="E103" s="205"/>
      <c r="F103" s="204" t="s">
        <v>1612</v>
      </c>
      <c r="G103" s="222">
        <v>0.88</v>
      </c>
      <c r="H103" s="202" t="s">
        <v>1621</v>
      </c>
      <c r="I103" s="204"/>
      <c r="J103" s="201"/>
      <c r="K103" s="198"/>
    </row>
    <row r="104" s="196" customFormat="1" spans="1:11">
      <c r="A104" s="204"/>
      <c r="B104" s="204"/>
      <c r="C104" s="204"/>
      <c r="D104" s="204"/>
      <c r="E104" s="205"/>
      <c r="F104" s="204" t="s">
        <v>1607</v>
      </c>
      <c r="G104" s="222">
        <v>0.99</v>
      </c>
      <c r="H104" s="202" t="s">
        <v>1622</v>
      </c>
      <c r="I104" s="204"/>
      <c r="J104" s="201"/>
      <c r="K104" s="198"/>
    </row>
    <row r="105" s="196" customFormat="1" spans="1:11">
      <c r="A105" s="204"/>
      <c r="B105" s="204"/>
      <c r="C105" s="204"/>
      <c r="D105" s="204"/>
      <c r="E105" s="205"/>
      <c r="F105" s="204" t="s">
        <v>1603</v>
      </c>
      <c r="G105" s="222">
        <v>0.12</v>
      </c>
      <c r="H105" s="202" t="s">
        <v>1623</v>
      </c>
      <c r="I105" s="204"/>
      <c r="J105" s="201"/>
      <c r="K105" s="198"/>
    </row>
    <row r="106" ht="40.5" spans="1:9">
      <c r="A106" s="204"/>
      <c r="B106" s="204"/>
      <c r="C106" s="204"/>
      <c r="D106" s="204"/>
      <c r="E106" s="205"/>
      <c r="F106" s="204" t="s">
        <v>1624</v>
      </c>
      <c r="G106" s="222">
        <v>2.64</v>
      </c>
      <c r="H106" s="202" t="s">
        <v>1625</v>
      </c>
      <c r="I106" s="204"/>
    </row>
    <row r="107" ht="14.25" spans="1:9">
      <c r="A107" s="204"/>
      <c r="B107" s="204" t="s">
        <v>1433</v>
      </c>
      <c r="C107" s="210">
        <v>0.58</v>
      </c>
      <c r="D107" s="204">
        <v>16.443</v>
      </c>
      <c r="E107" s="205">
        <v>0</v>
      </c>
      <c r="F107" s="204" t="s">
        <v>1603</v>
      </c>
      <c r="G107" s="221">
        <v>0</v>
      </c>
      <c r="H107" s="202" t="s">
        <v>1626</v>
      </c>
      <c r="I107" s="204"/>
    </row>
    <row r="108" ht="40.5" spans="1:10">
      <c r="A108" s="204" t="s">
        <v>1627</v>
      </c>
      <c r="B108" s="204" t="s">
        <v>1628</v>
      </c>
      <c r="C108" s="204">
        <v>-150.45</v>
      </c>
      <c r="D108" s="204">
        <v>12.33</v>
      </c>
      <c r="E108" s="205">
        <v>0</v>
      </c>
      <c r="F108" s="204" t="s">
        <v>1629</v>
      </c>
      <c r="G108" s="205">
        <v>0</v>
      </c>
      <c r="H108" s="202" t="s">
        <v>1630</v>
      </c>
      <c r="I108" s="205">
        <f>SUMIF(E108:E127,"&gt;0",E108:E127)</f>
        <v>3.02134</v>
      </c>
      <c r="J108" s="198"/>
    </row>
    <row r="109" ht="40.5" spans="1:10">
      <c r="A109" s="204"/>
      <c r="B109" s="204"/>
      <c r="C109" s="204"/>
      <c r="D109" s="204"/>
      <c r="E109" s="205"/>
      <c r="F109" s="204" t="s">
        <v>1631</v>
      </c>
      <c r="G109" s="205">
        <v>0</v>
      </c>
      <c r="H109" s="202" t="s">
        <v>1632</v>
      </c>
      <c r="I109" s="204"/>
      <c r="J109" s="198"/>
    </row>
    <row r="110" ht="54" spans="1:10">
      <c r="A110" s="204"/>
      <c r="B110" s="204"/>
      <c r="C110" s="204"/>
      <c r="D110" s="204"/>
      <c r="E110" s="205"/>
      <c r="F110" s="204" t="s">
        <v>1633</v>
      </c>
      <c r="G110" s="205">
        <v>0</v>
      </c>
      <c r="H110" s="202" t="s">
        <v>1634</v>
      </c>
      <c r="I110" s="204"/>
      <c r="J110" s="198"/>
    </row>
    <row r="111" ht="54" spans="1:10">
      <c r="A111" s="204"/>
      <c r="B111" s="204"/>
      <c r="C111" s="204"/>
      <c r="D111" s="204"/>
      <c r="E111" s="205"/>
      <c r="F111" s="204" t="s">
        <v>1635</v>
      </c>
      <c r="G111" s="205">
        <v>0</v>
      </c>
      <c r="H111" s="202" t="s">
        <v>1636</v>
      </c>
      <c r="I111" s="204"/>
      <c r="J111" s="198"/>
    </row>
    <row r="112" ht="54" spans="1:10">
      <c r="A112" s="204"/>
      <c r="B112" s="204"/>
      <c r="C112" s="204"/>
      <c r="D112" s="204"/>
      <c r="E112" s="205"/>
      <c r="F112" s="204" t="s">
        <v>1637</v>
      </c>
      <c r="G112" s="205">
        <v>0</v>
      </c>
      <c r="H112" s="202" t="s">
        <v>1638</v>
      </c>
      <c r="I112" s="204"/>
      <c r="J112" s="198"/>
    </row>
    <row r="113" ht="40.5" spans="1:10">
      <c r="A113" s="204"/>
      <c r="B113" s="204"/>
      <c r="C113" s="204"/>
      <c r="D113" s="204"/>
      <c r="E113" s="205"/>
      <c r="F113" s="204" t="s">
        <v>1639</v>
      </c>
      <c r="G113" s="205">
        <v>0</v>
      </c>
      <c r="H113" s="202" t="s">
        <v>1640</v>
      </c>
      <c r="I113" s="204"/>
      <c r="J113" s="198"/>
    </row>
    <row r="114" ht="54" spans="1:10">
      <c r="A114" s="204"/>
      <c r="B114" s="204"/>
      <c r="C114" s="204"/>
      <c r="D114" s="204"/>
      <c r="E114" s="205"/>
      <c r="F114" s="204" t="s">
        <v>1641</v>
      </c>
      <c r="G114" s="205">
        <v>0</v>
      </c>
      <c r="H114" s="202" t="s">
        <v>1642</v>
      </c>
      <c r="I114" s="204"/>
      <c r="J114" s="198"/>
    </row>
    <row r="115" ht="40.5" spans="1:10">
      <c r="A115" s="204"/>
      <c r="B115" s="204"/>
      <c r="C115" s="204"/>
      <c r="D115" s="204"/>
      <c r="E115" s="205"/>
      <c r="F115" s="204" t="s">
        <v>1643</v>
      </c>
      <c r="G115" s="205">
        <v>0</v>
      </c>
      <c r="H115" s="202" t="s">
        <v>1644</v>
      </c>
      <c r="I115" s="204"/>
      <c r="J115" s="198"/>
    </row>
    <row r="116" ht="27" spans="1:10">
      <c r="A116" s="204"/>
      <c r="B116" s="204"/>
      <c r="C116" s="204"/>
      <c r="D116" s="204"/>
      <c r="E116" s="205"/>
      <c r="F116" s="204" t="s">
        <v>1645</v>
      </c>
      <c r="G116" s="205">
        <v>0</v>
      </c>
      <c r="H116" s="202" t="s">
        <v>1646</v>
      </c>
      <c r="I116" s="204"/>
      <c r="J116" s="198"/>
    </row>
    <row r="117" ht="40.5" spans="1:10">
      <c r="A117" s="204"/>
      <c r="B117" s="204"/>
      <c r="C117" s="204"/>
      <c r="D117" s="204"/>
      <c r="E117" s="205"/>
      <c r="F117" s="204" t="s">
        <v>1647</v>
      </c>
      <c r="G117" s="205">
        <v>0</v>
      </c>
      <c r="H117" s="202" t="s">
        <v>1648</v>
      </c>
      <c r="I117" s="204"/>
      <c r="J117" s="198"/>
    </row>
    <row r="118" ht="27" spans="1:10">
      <c r="A118" s="204"/>
      <c r="B118" s="204"/>
      <c r="C118" s="204"/>
      <c r="D118" s="204"/>
      <c r="E118" s="205"/>
      <c r="F118" s="204" t="s">
        <v>1649</v>
      </c>
      <c r="G118" s="205">
        <v>0</v>
      </c>
      <c r="H118" s="202" t="s">
        <v>1650</v>
      </c>
      <c r="I118" s="204"/>
      <c r="J118" s="198"/>
    </row>
    <row r="119" ht="54" spans="1:10">
      <c r="A119" s="204"/>
      <c r="B119" s="204" t="s">
        <v>1651</v>
      </c>
      <c r="C119" s="204">
        <v>3.35</v>
      </c>
      <c r="D119" s="204">
        <v>0.328659999999999</v>
      </c>
      <c r="E119" s="205">
        <f>C119-D119</f>
        <v>3.02134</v>
      </c>
      <c r="F119" s="204" t="s">
        <v>1652</v>
      </c>
      <c r="G119" s="205">
        <v>0.38</v>
      </c>
      <c r="H119" s="202" t="s">
        <v>1653</v>
      </c>
      <c r="I119" s="204"/>
      <c r="J119" s="198"/>
    </row>
    <row r="120" ht="40.5" spans="1:10">
      <c r="A120" s="204"/>
      <c r="B120" s="204"/>
      <c r="C120" s="204"/>
      <c r="D120" s="204"/>
      <c r="E120" s="205"/>
      <c r="F120" s="204" t="s">
        <v>1654</v>
      </c>
      <c r="G120" s="205">
        <v>0.36</v>
      </c>
      <c r="H120" s="202" t="s">
        <v>1655</v>
      </c>
      <c r="I120" s="204"/>
      <c r="J120" s="198"/>
    </row>
    <row r="121" ht="40.5" spans="1:10">
      <c r="A121" s="204"/>
      <c r="B121" s="204"/>
      <c r="C121" s="204"/>
      <c r="D121" s="204"/>
      <c r="E121" s="205"/>
      <c r="F121" s="204" t="s">
        <v>1656</v>
      </c>
      <c r="G121" s="205">
        <v>0.3</v>
      </c>
      <c r="H121" s="202" t="s">
        <v>1657</v>
      </c>
      <c r="I121" s="204"/>
      <c r="J121" s="198"/>
    </row>
    <row r="122" ht="40.5" spans="1:10">
      <c r="A122" s="204"/>
      <c r="B122" s="204"/>
      <c r="C122" s="204"/>
      <c r="D122" s="204"/>
      <c r="E122" s="205"/>
      <c r="F122" s="204" t="s">
        <v>1658</v>
      </c>
      <c r="G122" s="205">
        <v>0.35</v>
      </c>
      <c r="H122" s="202" t="s">
        <v>1659</v>
      </c>
      <c r="I122" s="204"/>
      <c r="J122" s="198"/>
    </row>
    <row r="123" ht="54" spans="1:10">
      <c r="A123" s="204"/>
      <c r="B123" s="204"/>
      <c r="C123" s="204"/>
      <c r="D123" s="204"/>
      <c r="E123" s="205"/>
      <c r="F123" s="204" t="s">
        <v>1660</v>
      </c>
      <c r="G123" s="205">
        <v>0.39</v>
      </c>
      <c r="H123" s="202" t="s">
        <v>1661</v>
      </c>
      <c r="I123" s="204"/>
      <c r="J123" s="198"/>
    </row>
    <row r="124" ht="54" spans="1:10">
      <c r="A124" s="204"/>
      <c r="B124" s="204"/>
      <c r="C124" s="204"/>
      <c r="D124" s="204"/>
      <c r="E124" s="205"/>
      <c r="F124" s="204" t="s">
        <v>1662</v>
      </c>
      <c r="G124" s="205">
        <v>0.35</v>
      </c>
      <c r="H124" s="202" t="s">
        <v>1663</v>
      </c>
      <c r="I124" s="204"/>
      <c r="J124" s="198"/>
    </row>
    <row r="125" ht="27" spans="1:10">
      <c r="A125" s="204"/>
      <c r="B125" s="204"/>
      <c r="C125" s="204"/>
      <c r="D125" s="204"/>
      <c r="E125" s="205"/>
      <c r="F125" s="204" t="s">
        <v>1664</v>
      </c>
      <c r="G125" s="205">
        <v>0.27</v>
      </c>
      <c r="H125" s="202" t="s">
        <v>1665</v>
      </c>
      <c r="I125" s="204"/>
      <c r="J125" s="198"/>
    </row>
    <row r="126" s="197" customFormat="1" ht="27" spans="1:11">
      <c r="A126" s="204"/>
      <c r="B126" s="204"/>
      <c r="C126" s="204"/>
      <c r="D126" s="204"/>
      <c r="E126" s="205"/>
      <c r="F126" s="204" t="s">
        <v>1666</v>
      </c>
      <c r="G126" s="205">
        <v>0.28</v>
      </c>
      <c r="H126" s="202" t="s">
        <v>1667</v>
      </c>
      <c r="I126" s="204"/>
      <c r="J126" s="198"/>
      <c r="K126" s="198"/>
    </row>
    <row r="127" s="197" customFormat="1" ht="40.5" spans="1:11">
      <c r="A127" s="204"/>
      <c r="B127" s="204"/>
      <c r="C127" s="204"/>
      <c r="D127" s="204"/>
      <c r="E127" s="205"/>
      <c r="F127" s="204" t="s">
        <v>1668</v>
      </c>
      <c r="G127" s="205">
        <v>0.34</v>
      </c>
      <c r="H127" s="202" t="s">
        <v>1669</v>
      </c>
      <c r="I127" s="204"/>
      <c r="J127" s="198"/>
      <c r="K127" s="198"/>
    </row>
    <row r="128" s="197" customFormat="1" ht="27" spans="1:11">
      <c r="A128" s="204" t="s">
        <v>1670</v>
      </c>
      <c r="B128" s="204" t="s">
        <v>1671</v>
      </c>
      <c r="C128" s="204">
        <v>36.33</v>
      </c>
      <c r="D128" s="204">
        <f>1.4032+0.864</f>
        <v>2.2672</v>
      </c>
      <c r="E128" s="205">
        <f>C128-D128</f>
        <v>34.0628</v>
      </c>
      <c r="F128" s="204" t="s">
        <v>1672</v>
      </c>
      <c r="G128" s="204">
        <v>2</v>
      </c>
      <c r="H128" s="202" t="s">
        <v>1673</v>
      </c>
      <c r="I128" s="205">
        <f>SUMIF(E128:E144,"&gt;0",E128:E144)</f>
        <v>121.62468</v>
      </c>
      <c r="J128" s="201"/>
      <c r="K128" s="198"/>
    </row>
    <row r="129" s="197" customFormat="1" spans="1:11">
      <c r="A129" s="204"/>
      <c r="B129" s="204"/>
      <c r="C129" s="204"/>
      <c r="D129" s="204"/>
      <c r="E129" s="205"/>
      <c r="F129" s="204" t="s">
        <v>1674</v>
      </c>
      <c r="G129" s="204">
        <v>3</v>
      </c>
      <c r="H129" s="202" t="s">
        <v>1675</v>
      </c>
      <c r="I129" s="204"/>
      <c r="J129" s="201"/>
      <c r="K129" s="198"/>
    </row>
    <row r="130" s="197" customFormat="1" ht="40.5" spans="1:11">
      <c r="A130" s="204"/>
      <c r="B130" s="204"/>
      <c r="C130" s="204"/>
      <c r="D130" s="204"/>
      <c r="E130" s="205"/>
      <c r="F130" s="204" t="s">
        <v>1676</v>
      </c>
      <c r="G130" s="204">
        <v>2</v>
      </c>
      <c r="H130" s="202" t="s">
        <v>1677</v>
      </c>
      <c r="I130" s="204"/>
      <c r="J130" s="201"/>
      <c r="K130" s="198"/>
    </row>
    <row r="131" s="197" customFormat="1" ht="27" spans="1:11">
      <c r="A131" s="204"/>
      <c r="B131" s="204"/>
      <c r="C131" s="204"/>
      <c r="D131" s="204"/>
      <c r="E131" s="205"/>
      <c r="F131" s="204" t="s">
        <v>1678</v>
      </c>
      <c r="G131" s="204">
        <v>3</v>
      </c>
      <c r="H131" s="202" t="s">
        <v>1679</v>
      </c>
      <c r="I131" s="204"/>
      <c r="J131" s="201"/>
      <c r="K131" s="198"/>
    </row>
    <row r="132" s="197" customFormat="1" ht="27" spans="1:11">
      <c r="A132" s="204"/>
      <c r="B132" s="204"/>
      <c r="C132" s="204"/>
      <c r="D132" s="204"/>
      <c r="E132" s="205"/>
      <c r="F132" s="204" t="s">
        <v>1680</v>
      </c>
      <c r="G132" s="204">
        <v>2</v>
      </c>
      <c r="H132" s="202" t="s">
        <v>1681</v>
      </c>
      <c r="I132" s="204"/>
      <c r="J132" s="201"/>
      <c r="K132" s="198"/>
    </row>
    <row r="133" s="197" customFormat="1" ht="40.5" spans="1:11">
      <c r="A133" s="204"/>
      <c r="B133" s="204"/>
      <c r="C133" s="204"/>
      <c r="D133" s="204"/>
      <c r="E133" s="205"/>
      <c r="F133" s="204" t="s">
        <v>1682</v>
      </c>
      <c r="G133" s="204">
        <v>3</v>
      </c>
      <c r="H133" s="202" t="s">
        <v>1683</v>
      </c>
      <c r="I133" s="204"/>
      <c r="J133" s="201"/>
      <c r="K133" s="198"/>
    </row>
    <row r="134" s="197" customFormat="1" ht="40.5" spans="1:11">
      <c r="A134" s="204"/>
      <c r="B134" s="204"/>
      <c r="C134" s="204"/>
      <c r="D134" s="204"/>
      <c r="E134" s="205"/>
      <c r="F134" s="204" t="s">
        <v>1684</v>
      </c>
      <c r="G134" s="204">
        <v>2</v>
      </c>
      <c r="H134" s="202" t="s">
        <v>1685</v>
      </c>
      <c r="I134" s="204"/>
      <c r="J134" s="201"/>
      <c r="K134" s="198"/>
    </row>
    <row r="135" s="197" customFormat="1" ht="27" spans="1:11">
      <c r="A135" s="204"/>
      <c r="B135" s="204"/>
      <c r="C135" s="204"/>
      <c r="D135" s="204"/>
      <c r="E135" s="205"/>
      <c r="F135" s="204" t="s">
        <v>1686</v>
      </c>
      <c r="G135" s="204">
        <v>4</v>
      </c>
      <c r="H135" s="202" t="s">
        <v>1687</v>
      </c>
      <c r="I135" s="204"/>
      <c r="J135" s="201"/>
      <c r="K135" s="198"/>
    </row>
    <row r="136" s="197" customFormat="1" ht="27" spans="1:11">
      <c r="A136" s="204"/>
      <c r="B136" s="204"/>
      <c r="C136" s="204"/>
      <c r="D136" s="204"/>
      <c r="E136" s="205"/>
      <c r="F136" s="204" t="s">
        <v>1688</v>
      </c>
      <c r="G136" s="204">
        <v>3</v>
      </c>
      <c r="H136" s="202" t="s">
        <v>1689</v>
      </c>
      <c r="I136" s="204"/>
      <c r="J136" s="201"/>
      <c r="K136" s="198"/>
    </row>
    <row r="137" s="197" customFormat="1" ht="27" spans="1:11">
      <c r="A137" s="204"/>
      <c r="B137" s="204"/>
      <c r="C137" s="204"/>
      <c r="D137" s="204"/>
      <c r="E137" s="205"/>
      <c r="F137" s="204" t="s">
        <v>1690</v>
      </c>
      <c r="G137" s="205">
        <f>2.5-0.0182</f>
        <v>2.4818</v>
      </c>
      <c r="H137" s="202" t="s">
        <v>1691</v>
      </c>
      <c r="I137" s="204"/>
      <c r="J137" s="201"/>
      <c r="K137" s="198"/>
    </row>
    <row r="138" s="197" customFormat="1" ht="27" spans="1:11">
      <c r="A138" s="204"/>
      <c r="B138" s="204"/>
      <c r="C138" s="204"/>
      <c r="D138" s="204"/>
      <c r="E138" s="205"/>
      <c r="F138" s="204" t="s">
        <v>1692</v>
      </c>
      <c r="G138" s="205">
        <v>3</v>
      </c>
      <c r="H138" s="202" t="s">
        <v>1693</v>
      </c>
      <c r="I138" s="204"/>
      <c r="J138" s="201"/>
      <c r="K138" s="198"/>
    </row>
    <row r="139" s="197" customFormat="1" ht="27" spans="1:11">
      <c r="A139" s="204"/>
      <c r="B139" s="204"/>
      <c r="C139" s="204"/>
      <c r="D139" s="204"/>
      <c r="E139" s="205"/>
      <c r="F139" s="204" t="s">
        <v>1694</v>
      </c>
      <c r="G139" s="205">
        <v>3.19</v>
      </c>
      <c r="H139" s="202" t="s">
        <v>1695</v>
      </c>
      <c r="I139" s="204"/>
      <c r="J139" s="201"/>
      <c r="K139" s="198"/>
    </row>
    <row r="140" s="197" customFormat="1" ht="40.5" spans="1:11">
      <c r="A140" s="204"/>
      <c r="B140" s="204"/>
      <c r="C140" s="204"/>
      <c r="D140" s="204"/>
      <c r="E140" s="205"/>
      <c r="F140" s="204" t="s">
        <v>1696</v>
      </c>
      <c r="G140" s="205">
        <f>-0.9032+2.29</f>
        <v>1.3868</v>
      </c>
      <c r="H140" s="202" t="s">
        <v>1697</v>
      </c>
      <c r="I140" s="204"/>
      <c r="J140" s="201"/>
      <c r="K140" s="198"/>
    </row>
    <row r="141" s="197" customFormat="1" ht="27" spans="1:11">
      <c r="A141" s="204"/>
      <c r="B141" s="204" t="s">
        <v>1698</v>
      </c>
      <c r="C141" s="204">
        <v>87.88</v>
      </c>
      <c r="D141" s="204">
        <f>1.72132-1.4032</f>
        <v>0.31812</v>
      </c>
      <c r="E141" s="205">
        <f>C141-D141</f>
        <v>87.56188</v>
      </c>
      <c r="F141" s="204" t="s">
        <v>1699</v>
      </c>
      <c r="G141" s="205">
        <v>11.56</v>
      </c>
      <c r="H141" s="202" t="s">
        <v>1700</v>
      </c>
      <c r="I141" s="204"/>
      <c r="J141" s="201"/>
      <c r="K141" s="198"/>
    </row>
    <row r="142" s="197" customFormat="1" ht="54" spans="1:11">
      <c r="A142" s="204"/>
      <c r="B142" s="204"/>
      <c r="C142" s="204"/>
      <c r="D142" s="204"/>
      <c r="E142" s="205"/>
      <c r="F142" s="204" t="s">
        <v>1701</v>
      </c>
      <c r="G142" s="205">
        <v>16</v>
      </c>
      <c r="H142" s="202" t="s">
        <v>1702</v>
      </c>
      <c r="I142" s="204"/>
      <c r="J142" s="201"/>
      <c r="K142" s="198"/>
    </row>
    <row r="143" s="197" customFormat="1" ht="27" spans="1:11">
      <c r="A143" s="204"/>
      <c r="B143" s="204"/>
      <c r="C143" s="204"/>
      <c r="D143" s="204"/>
      <c r="E143" s="205"/>
      <c r="F143" s="204" t="s">
        <v>1703</v>
      </c>
      <c r="G143" s="204">
        <v>33</v>
      </c>
      <c r="H143" s="202" t="s">
        <v>1704</v>
      </c>
      <c r="I143" s="204"/>
      <c r="J143" s="201"/>
      <c r="K143" s="198"/>
    </row>
    <row r="144" s="197" customFormat="1" ht="27" spans="1:11">
      <c r="A144" s="204"/>
      <c r="B144" s="204"/>
      <c r="C144" s="204"/>
      <c r="D144" s="204"/>
      <c r="E144" s="205"/>
      <c r="F144" s="204" t="s">
        <v>1705</v>
      </c>
      <c r="G144" s="204">
        <v>27</v>
      </c>
      <c r="H144" s="202" t="s">
        <v>1706</v>
      </c>
      <c r="I144" s="204"/>
      <c r="J144" s="201"/>
      <c r="K144" s="198"/>
    </row>
    <row r="145" s="197" customFormat="1" ht="14.25" spans="1:11">
      <c r="A145" s="204" t="s">
        <v>1707</v>
      </c>
      <c r="B145" s="204" t="s">
        <v>1708</v>
      </c>
      <c r="C145" s="210">
        <v>-77.51</v>
      </c>
      <c r="D145" s="204">
        <v>0</v>
      </c>
      <c r="E145" s="203">
        <v>0</v>
      </c>
      <c r="F145" s="204"/>
      <c r="G145" s="204">
        <v>0</v>
      </c>
      <c r="H145" s="202"/>
      <c r="I145" s="205">
        <f>SUMIF(E145:E183,"&gt;0",E145:E183)</f>
        <v>406.96807</v>
      </c>
      <c r="J145" s="198"/>
      <c r="K145" s="198"/>
    </row>
    <row r="146" s="197" customFormat="1" ht="27" spans="1:11">
      <c r="A146" s="204"/>
      <c r="B146" s="204" t="s">
        <v>1423</v>
      </c>
      <c r="C146" s="204">
        <v>73.044</v>
      </c>
      <c r="D146" s="205">
        <v>1.175355</v>
      </c>
      <c r="E146" s="205">
        <f>C146-D146</f>
        <v>71.868645</v>
      </c>
      <c r="F146" s="204" t="s">
        <v>1709</v>
      </c>
      <c r="G146" s="205">
        <v>14.57</v>
      </c>
      <c r="H146" s="202" t="s">
        <v>1710</v>
      </c>
      <c r="I146" s="204"/>
      <c r="J146" s="201" t="s">
        <v>1711</v>
      </c>
      <c r="K146" s="198"/>
    </row>
    <row r="147" s="197" customFormat="1" ht="27" spans="1:11">
      <c r="A147" s="204"/>
      <c r="B147" s="204"/>
      <c r="C147" s="204"/>
      <c r="D147" s="205"/>
      <c r="E147" s="205"/>
      <c r="F147" s="204" t="s">
        <v>1712</v>
      </c>
      <c r="G147" s="205">
        <v>15.07</v>
      </c>
      <c r="H147" s="202" t="s">
        <v>1713</v>
      </c>
      <c r="I147" s="204"/>
      <c r="J147" s="198"/>
      <c r="K147" s="198"/>
    </row>
    <row r="148" s="197" customFormat="1" spans="1:11">
      <c r="A148" s="204"/>
      <c r="B148" s="204"/>
      <c r="C148" s="204"/>
      <c r="D148" s="205"/>
      <c r="E148" s="205"/>
      <c r="F148" s="204" t="s">
        <v>1714</v>
      </c>
      <c r="G148" s="205">
        <v>0.5</v>
      </c>
      <c r="H148" s="202" t="s">
        <v>1715</v>
      </c>
      <c r="I148" s="204"/>
      <c r="J148" s="198"/>
      <c r="K148" s="198"/>
    </row>
    <row r="149" s="197" customFormat="1" spans="1:11">
      <c r="A149" s="204"/>
      <c r="B149" s="204"/>
      <c r="C149" s="204"/>
      <c r="D149" s="205"/>
      <c r="E149" s="205"/>
      <c r="F149" s="204" t="s">
        <v>1716</v>
      </c>
      <c r="G149" s="205">
        <v>2.32</v>
      </c>
      <c r="H149" s="202" t="s">
        <v>1717</v>
      </c>
      <c r="I149" s="204"/>
      <c r="J149" s="198"/>
      <c r="K149" s="198"/>
    </row>
    <row r="150" s="197" customFormat="1" ht="27" spans="1:11">
      <c r="A150" s="204"/>
      <c r="B150" s="204"/>
      <c r="C150" s="204"/>
      <c r="D150" s="205"/>
      <c r="E150" s="205"/>
      <c r="F150" s="204" t="s">
        <v>1718</v>
      </c>
      <c r="G150" s="205">
        <v>9.27</v>
      </c>
      <c r="H150" s="202" t="s">
        <v>1719</v>
      </c>
      <c r="I150" s="204"/>
      <c r="J150" s="198"/>
      <c r="K150" s="198"/>
    </row>
    <row r="151" s="197" customFormat="1" ht="27" spans="1:11">
      <c r="A151" s="204"/>
      <c r="B151" s="204"/>
      <c r="C151" s="204"/>
      <c r="D151" s="205"/>
      <c r="E151" s="205"/>
      <c r="F151" s="204" t="s">
        <v>1720</v>
      </c>
      <c r="G151" s="205">
        <v>17.39</v>
      </c>
      <c r="H151" s="202" t="s">
        <v>1721</v>
      </c>
      <c r="I151" s="204"/>
      <c r="J151" s="198"/>
      <c r="K151" s="198"/>
    </row>
    <row r="152" s="197" customFormat="1" ht="27" spans="1:11">
      <c r="A152" s="204"/>
      <c r="B152" s="204"/>
      <c r="C152" s="204"/>
      <c r="D152" s="205"/>
      <c r="E152" s="205"/>
      <c r="F152" s="204" t="s">
        <v>1722</v>
      </c>
      <c r="G152" s="205">
        <v>12.75</v>
      </c>
      <c r="H152" s="202" t="s">
        <v>1723</v>
      </c>
      <c r="I152" s="204"/>
      <c r="J152" s="198"/>
      <c r="K152" s="198"/>
    </row>
    <row r="153" s="197" customFormat="1" spans="1:11">
      <c r="A153" s="204"/>
      <c r="B153" s="204" t="s">
        <v>1724</v>
      </c>
      <c r="C153" s="204">
        <v>3.01</v>
      </c>
      <c r="D153" s="205">
        <v>0.807765</v>
      </c>
      <c r="E153" s="205">
        <f>C153-D153</f>
        <v>2.202235</v>
      </c>
      <c r="F153" s="204" t="s">
        <v>1725</v>
      </c>
      <c r="G153" s="205">
        <v>0.02</v>
      </c>
      <c r="H153" s="202" t="s">
        <v>1715</v>
      </c>
      <c r="I153" s="204"/>
      <c r="J153" s="198"/>
      <c r="K153" s="198"/>
    </row>
    <row r="154" s="197" customFormat="1" ht="27" spans="1:11">
      <c r="A154" s="204"/>
      <c r="B154" s="204"/>
      <c r="C154" s="204"/>
      <c r="D154" s="205"/>
      <c r="E154" s="205"/>
      <c r="F154" s="204" t="s">
        <v>1716</v>
      </c>
      <c r="G154" s="205">
        <v>0.22</v>
      </c>
      <c r="H154" s="202" t="s">
        <v>1726</v>
      </c>
      <c r="I154" s="204"/>
      <c r="J154" s="198"/>
      <c r="K154" s="198"/>
    </row>
    <row r="155" s="197" customFormat="1" ht="54" spans="1:11">
      <c r="A155" s="204"/>
      <c r="B155" s="204"/>
      <c r="C155" s="204"/>
      <c r="D155" s="205"/>
      <c r="E155" s="205"/>
      <c r="F155" s="204" t="s">
        <v>1727</v>
      </c>
      <c r="G155" s="205">
        <v>0.63</v>
      </c>
      <c r="H155" s="202" t="s">
        <v>1728</v>
      </c>
      <c r="I155" s="204"/>
      <c r="J155" s="198"/>
      <c r="K155" s="198"/>
    </row>
    <row r="156" s="197" customFormat="1" ht="54" spans="1:11">
      <c r="A156" s="204"/>
      <c r="B156" s="204"/>
      <c r="C156" s="204"/>
      <c r="D156" s="205"/>
      <c r="E156" s="205"/>
      <c r="F156" s="204" t="s">
        <v>1725</v>
      </c>
      <c r="G156" s="205">
        <v>0.61</v>
      </c>
      <c r="H156" s="202" t="s">
        <v>1729</v>
      </c>
      <c r="I156" s="204"/>
      <c r="J156" s="198"/>
      <c r="K156" s="198"/>
    </row>
    <row r="157" s="197" customFormat="1" ht="27" spans="1:11">
      <c r="A157" s="204"/>
      <c r="B157" s="204"/>
      <c r="C157" s="204"/>
      <c r="D157" s="205"/>
      <c r="E157" s="205"/>
      <c r="F157" s="204" t="s">
        <v>1730</v>
      </c>
      <c r="G157" s="205">
        <v>0.22</v>
      </c>
      <c r="H157" s="202" t="s">
        <v>1731</v>
      </c>
      <c r="I157" s="204"/>
      <c r="J157" s="198"/>
      <c r="K157" s="198"/>
    </row>
    <row r="158" spans="1:10">
      <c r="A158" s="204"/>
      <c r="B158" s="204"/>
      <c r="C158" s="204"/>
      <c r="D158" s="205"/>
      <c r="E158" s="205"/>
      <c r="F158" s="204" t="s">
        <v>1732</v>
      </c>
      <c r="G158" s="205">
        <v>0.04</v>
      </c>
      <c r="H158" s="202" t="s">
        <v>1733</v>
      </c>
      <c r="I158" s="204"/>
      <c r="J158" s="198"/>
    </row>
    <row r="159" ht="40.5" spans="1:10">
      <c r="A159" s="204"/>
      <c r="B159" s="204"/>
      <c r="C159" s="204"/>
      <c r="D159" s="205"/>
      <c r="E159" s="205"/>
      <c r="F159" s="204" t="s">
        <v>1734</v>
      </c>
      <c r="G159" s="205">
        <v>0.46</v>
      </c>
      <c r="H159" s="202" t="s">
        <v>1735</v>
      </c>
      <c r="I159" s="204"/>
      <c r="J159" s="198"/>
    </row>
    <row r="160" spans="1:10">
      <c r="A160" s="204"/>
      <c r="B160" s="204" t="s">
        <v>1736</v>
      </c>
      <c r="C160" s="204">
        <v>38.37</v>
      </c>
      <c r="D160" s="205">
        <v>2.48842</v>
      </c>
      <c r="E160" s="205">
        <f>C160-D160</f>
        <v>35.88158</v>
      </c>
      <c r="F160" s="204" t="s">
        <v>1714</v>
      </c>
      <c r="G160" s="205">
        <v>4.73</v>
      </c>
      <c r="H160" s="202" t="s">
        <v>1737</v>
      </c>
      <c r="I160" s="204"/>
      <c r="J160" s="198"/>
    </row>
    <row r="161" ht="40.5" spans="1:10">
      <c r="A161" s="204"/>
      <c r="B161" s="204"/>
      <c r="C161" s="204"/>
      <c r="D161" s="205"/>
      <c r="E161" s="205"/>
      <c r="F161" s="204" t="s">
        <v>1738</v>
      </c>
      <c r="G161" s="205">
        <v>12.42</v>
      </c>
      <c r="H161" s="202" t="s">
        <v>1739</v>
      </c>
      <c r="I161" s="204"/>
      <c r="J161" s="198"/>
    </row>
    <row r="162" spans="1:10">
      <c r="A162" s="204"/>
      <c r="B162" s="204"/>
      <c r="C162" s="204"/>
      <c r="D162" s="205"/>
      <c r="E162" s="205"/>
      <c r="F162" s="204" t="s">
        <v>1712</v>
      </c>
      <c r="G162" s="205">
        <v>2.37</v>
      </c>
      <c r="H162" s="202" t="s">
        <v>1740</v>
      </c>
      <c r="I162" s="204"/>
      <c r="J162" s="198"/>
    </row>
    <row r="163" spans="1:10">
      <c r="A163" s="204"/>
      <c r="B163" s="204"/>
      <c r="C163" s="204"/>
      <c r="D163" s="205"/>
      <c r="E163" s="205"/>
      <c r="F163" s="204" t="s">
        <v>1722</v>
      </c>
      <c r="G163" s="205">
        <v>4.13</v>
      </c>
      <c r="H163" s="202" t="s">
        <v>1741</v>
      </c>
      <c r="I163" s="204"/>
      <c r="J163" s="198"/>
    </row>
    <row r="164" spans="1:10">
      <c r="A164" s="204"/>
      <c r="B164" s="204"/>
      <c r="C164" s="204"/>
      <c r="D164" s="205"/>
      <c r="E164" s="205"/>
      <c r="F164" s="204" t="s">
        <v>1742</v>
      </c>
      <c r="G164" s="205">
        <v>4.73</v>
      </c>
      <c r="H164" s="202" t="s">
        <v>1743</v>
      </c>
      <c r="I164" s="204"/>
      <c r="J164" s="198"/>
    </row>
    <row r="165" spans="1:10">
      <c r="A165" s="204"/>
      <c r="B165" s="204" t="s">
        <v>1744</v>
      </c>
      <c r="C165" s="204">
        <v>126.17</v>
      </c>
      <c r="D165" s="205">
        <v>0.885955</v>
      </c>
      <c r="E165" s="205">
        <f>C165-D165</f>
        <v>125.284045</v>
      </c>
      <c r="F165" s="204" t="s">
        <v>1714</v>
      </c>
      <c r="G165" s="205">
        <v>8.17</v>
      </c>
      <c r="H165" s="202" t="s">
        <v>1745</v>
      </c>
      <c r="I165" s="204"/>
      <c r="J165" s="198"/>
    </row>
    <row r="166" ht="27" spans="1:10">
      <c r="A166" s="204"/>
      <c r="B166" s="204"/>
      <c r="C166" s="204"/>
      <c r="D166" s="205"/>
      <c r="E166" s="205"/>
      <c r="F166" s="204" t="s">
        <v>1746</v>
      </c>
      <c r="G166" s="205">
        <v>32.68</v>
      </c>
      <c r="H166" s="202" t="s">
        <v>1747</v>
      </c>
      <c r="I166" s="204"/>
      <c r="J166" s="198"/>
    </row>
    <row r="167" ht="27" spans="1:10">
      <c r="A167" s="204"/>
      <c r="B167" s="204"/>
      <c r="C167" s="204"/>
      <c r="D167" s="205"/>
      <c r="E167" s="205"/>
      <c r="F167" s="204" t="s">
        <v>1748</v>
      </c>
      <c r="G167" s="205">
        <v>21.79</v>
      </c>
      <c r="H167" s="202" t="s">
        <v>1749</v>
      </c>
      <c r="I167" s="204"/>
      <c r="J167" s="198"/>
    </row>
    <row r="168" spans="1:10">
      <c r="A168" s="204"/>
      <c r="B168" s="204"/>
      <c r="C168" s="204"/>
      <c r="D168" s="205"/>
      <c r="E168" s="205"/>
      <c r="F168" s="204" t="s">
        <v>1750</v>
      </c>
      <c r="G168" s="205">
        <v>0.5</v>
      </c>
      <c r="H168" s="202" t="s">
        <v>1751</v>
      </c>
      <c r="I168" s="204"/>
      <c r="J168" s="198"/>
    </row>
    <row r="169" ht="40.5" spans="1:10">
      <c r="A169" s="204"/>
      <c r="B169" s="204"/>
      <c r="C169" s="204"/>
      <c r="D169" s="205"/>
      <c r="E169" s="205"/>
      <c r="F169" s="204" t="s">
        <v>1752</v>
      </c>
      <c r="G169" s="205">
        <v>62.14</v>
      </c>
      <c r="H169" s="202" t="s">
        <v>1753</v>
      </c>
      <c r="I169" s="204"/>
      <c r="J169" s="198"/>
    </row>
    <row r="170" ht="67.5" spans="1:10">
      <c r="A170" s="204"/>
      <c r="B170" s="204" t="s">
        <v>1754</v>
      </c>
      <c r="C170" s="204">
        <v>42.02</v>
      </c>
      <c r="D170" s="205">
        <v>1.14817</v>
      </c>
      <c r="E170" s="206">
        <f>C170-D170</f>
        <v>40.87183</v>
      </c>
      <c r="F170" s="204" t="s">
        <v>1755</v>
      </c>
      <c r="G170" s="205">
        <v>12.14</v>
      </c>
      <c r="H170" s="202" t="s">
        <v>1756</v>
      </c>
      <c r="I170" s="204"/>
      <c r="J170" s="198"/>
    </row>
    <row r="171" ht="81" spans="1:10">
      <c r="A171" s="204"/>
      <c r="B171" s="204"/>
      <c r="C171" s="204"/>
      <c r="D171" s="205"/>
      <c r="E171" s="208"/>
      <c r="F171" s="204" t="s">
        <v>1757</v>
      </c>
      <c r="G171" s="205">
        <v>12.14</v>
      </c>
      <c r="H171" s="202" t="s">
        <v>1758</v>
      </c>
      <c r="I171" s="204"/>
      <c r="J171" s="198"/>
    </row>
    <row r="172" spans="1:10">
      <c r="A172" s="204"/>
      <c r="B172" s="204"/>
      <c r="C172" s="204"/>
      <c r="D172" s="205"/>
      <c r="E172" s="208"/>
      <c r="F172" s="204" t="s">
        <v>1727</v>
      </c>
      <c r="G172" s="205">
        <v>0.4</v>
      </c>
      <c r="H172" s="202" t="s">
        <v>1759</v>
      </c>
      <c r="I172" s="204"/>
      <c r="J172" s="198"/>
    </row>
    <row r="173" spans="1:10">
      <c r="A173" s="204"/>
      <c r="B173" s="204"/>
      <c r="C173" s="204"/>
      <c r="D173" s="205"/>
      <c r="E173" s="208"/>
      <c r="F173" s="204" t="s">
        <v>1730</v>
      </c>
      <c r="G173" s="205">
        <v>2.43</v>
      </c>
      <c r="H173" s="202" t="s">
        <v>1760</v>
      </c>
      <c r="I173" s="204"/>
      <c r="J173" s="198"/>
    </row>
    <row r="174" ht="27" spans="1:10">
      <c r="A174" s="204"/>
      <c r="B174" s="204"/>
      <c r="C174" s="204"/>
      <c r="D174" s="205"/>
      <c r="E174" s="208"/>
      <c r="F174" s="204" t="s">
        <v>1761</v>
      </c>
      <c r="G174" s="205">
        <v>4.45</v>
      </c>
      <c r="H174" s="202" t="s">
        <v>1762</v>
      </c>
      <c r="I174" s="204"/>
      <c r="J174" s="198"/>
    </row>
    <row r="175" spans="1:10">
      <c r="A175" s="204"/>
      <c r="B175" s="204"/>
      <c r="C175" s="204"/>
      <c r="D175" s="205"/>
      <c r="E175" s="208"/>
      <c r="F175" s="204" t="s">
        <v>1742</v>
      </c>
      <c r="G175" s="205">
        <v>0.4</v>
      </c>
      <c r="H175" s="202" t="s">
        <v>1763</v>
      </c>
      <c r="I175" s="204"/>
      <c r="J175" s="198"/>
    </row>
    <row r="176" ht="40.5" spans="1:10">
      <c r="A176" s="204"/>
      <c r="B176" s="204"/>
      <c r="C176" s="204"/>
      <c r="D176" s="205"/>
      <c r="E176" s="209"/>
      <c r="F176" s="204" t="s">
        <v>1732</v>
      </c>
      <c r="G176" s="205">
        <v>8.91</v>
      </c>
      <c r="H176" s="202" t="s">
        <v>1764</v>
      </c>
      <c r="I176" s="204"/>
      <c r="J176" s="198"/>
    </row>
    <row r="177" ht="54" spans="1:10">
      <c r="A177" s="204"/>
      <c r="B177" s="204" t="s">
        <v>1765</v>
      </c>
      <c r="C177" s="204">
        <v>132.89</v>
      </c>
      <c r="D177" s="205">
        <v>2.030265</v>
      </c>
      <c r="E177" s="205">
        <f>C177-D177</f>
        <v>130.859735</v>
      </c>
      <c r="F177" s="204" t="s">
        <v>1766</v>
      </c>
      <c r="G177" s="205">
        <v>33.02</v>
      </c>
      <c r="H177" s="202" t="s">
        <v>1767</v>
      </c>
      <c r="I177" s="204"/>
      <c r="J177" s="198"/>
    </row>
    <row r="178" ht="40.5" spans="1:10">
      <c r="A178" s="204"/>
      <c r="B178" s="204"/>
      <c r="C178" s="204"/>
      <c r="D178" s="205"/>
      <c r="E178" s="205"/>
      <c r="F178" s="204" t="s">
        <v>1746</v>
      </c>
      <c r="G178" s="205">
        <v>23.24</v>
      </c>
      <c r="H178" s="202" t="s">
        <v>1768</v>
      </c>
      <c r="I178" s="204"/>
      <c r="J178" s="198"/>
    </row>
    <row r="179" ht="27" spans="1:10">
      <c r="A179" s="204"/>
      <c r="B179" s="204"/>
      <c r="C179" s="204"/>
      <c r="D179" s="205"/>
      <c r="E179" s="205"/>
      <c r="F179" s="204" t="s">
        <v>1748</v>
      </c>
      <c r="G179" s="205">
        <v>11.01</v>
      </c>
      <c r="H179" s="202" t="s">
        <v>1769</v>
      </c>
      <c r="I179" s="204"/>
      <c r="J179" s="198"/>
    </row>
    <row r="180" ht="27" spans="1:10">
      <c r="A180" s="204"/>
      <c r="B180" s="204"/>
      <c r="C180" s="204"/>
      <c r="D180" s="205"/>
      <c r="E180" s="205"/>
      <c r="F180" s="204" t="s">
        <v>1761</v>
      </c>
      <c r="G180" s="205">
        <v>19.57</v>
      </c>
      <c r="H180" s="202" t="s">
        <v>1770</v>
      </c>
      <c r="I180" s="204"/>
      <c r="J180" s="198"/>
    </row>
    <row r="181" ht="40.5" spans="1:10">
      <c r="A181" s="204"/>
      <c r="B181" s="204"/>
      <c r="C181" s="204"/>
      <c r="D181" s="205"/>
      <c r="E181" s="205"/>
      <c r="F181" s="204" t="s">
        <v>1750</v>
      </c>
      <c r="G181" s="205">
        <v>26.91</v>
      </c>
      <c r="H181" s="202" t="s">
        <v>1771</v>
      </c>
      <c r="I181" s="204"/>
      <c r="J181" s="198"/>
    </row>
    <row r="182" ht="27" spans="1:10">
      <c r="A182" s="204"/>
      <c r="B182" s="204"/>
      <c r="C182" s="204"/>
      <c r="D182" s="205"/>
      <c r="E182" s="205"/>
      <c r="F182" s="204" t="s">
        <v>1742</v>
      </c>
      <c r="G182" s="205">
        <v>15.9</v>
      </c>
      <c r="H182" s="202" t="s">
        <v>1772</v>
      </c>
      <c r="I182" s="204"/>
      <c r="J182" s="198"/>
    </row>
    <row r="183" spans="1:10">
      <c r="A183" s="204"/>
      <c r="B183" s="204"/>
      <c r="C183" s="204"/>
      <c r="D183" s="205"/>
      <c r="E183" s="205"/>
      <c r="F183" s="204" t="s">
        <v>1734</v>
      </c>
      <c r="G183" s="205">
        <v>1.21</v>
      </c>
      <c r="H183" s="202" t="s">
        <v>1773</v>
      </c>
      <c r="I183" s="204"/>
      <c r="J183" s="198"/>
    </row>
    <row r="184" ht="27" spans="1:10">
      <c r="A184" s="213" t="s">
        <v>1774</v>
      </c>
      <c r="B184" s="204" t="s">
        <v>1505</v>
      </c>
      <c r="C184" s="210">
        <v>-65.36</v>
      </c>
      <c r="D184" s="204">
        <v>17.50276</v>
      </c>
      <c r="E184" s="205">
        <v>0</v>
      </c>
      <c r="F184" s="204" t="s">
        <v>1775</v>
      </c>
      <c r="G184" s="215">
        <v>0</v>
      </c>
      <c r="H184" s="202" t="s">
        <v>1776</v>
      </c>
      <c r="I184" s="206">
        <f>SUMIF(E184:E211,"&gt;0",E184:E211)</f>
        <v>46.90401</v>
      </c>
      <c r="J184" s="198"/>
    </row>
    <row r="185" ht="94.5" spans="1:10">
      <c r="A185" s="224"/>
      <c r="B185" s="204" t="s">
        <v>1460</v>
      </c>
      <c r="C185" s="204">
        <v>3.732</v>
      </c>
      <c r="D185" s="204">
        <v>1.51345</v>
      </c>
      <c r="E185" s="205">
        <v>2.21855</v>
      </c>
      <c r="F185" s="204" t="s">
        <v>1777</v>
      </c>
      <c r="G185" s="205">
        <v>0.500973451327434</v>
      </c>
      <c r="H185" s="202" t="s">
        <v>1778</v>
      </c>
      <c r="I185" s="224"/>
      <c r="J185" s="201" t="s">
        <v>1779</v>
      </c>
    </row>
    <row r="186" ht="54" spans="1:10">
      <c r="A186" s="224"/>
      <c r="B186" s="204"/>
      <c r="C186" s="204"/>
      <c r="D186" s="204"/>
      <c r="E186" s="205"/>
      <c r="F186" s="204" t="s">
        <v>1780</v>
      </c>
      <c r="G186" s="205">
        <v>0.255398230088496</v>
      </c>
      <c r="H186" s="202" t="s">
        <v>1781</v>
      </c>
      <c r="I186" s="224"/>
      <c r="J186" s="198"/>
    </row>
    <row r="187" ht="54" spans="1:10">
      <c r="A187" s="224"/>
      <c r="B187" s="204"/>
      <c r="C187" s="204"/>
      <c r="D187" s="204"/>
      <c r="E187" s="205"/>
      <c r="F187" s="204" t="s">
        <v>1782</v>
      </c>
      <c r="G187" s="205">
        <v>0.284867256637168</v>
      </c>
      <c r="H187" s="202" t="s">
        <v>1783</v>
      </c>
      <c r="I187" s="224"/>
      <c r="J187" s="198"/>
    </row>
    <row r="188" ht="54" spans="1:10">
      <c r="A188" s="224"/>
      <c r="B188" s="204"/>
      <c r="C188" s="204"/>
      <c r="D188" s="204"/>
      <c r="E188" s="205"/>
      <c r="F188" s="204" t="s">
        <v>1784</v>
      </c>
      <c r="G188" s="205">
        <v>0.284867256637168</v>
      </c>
      <c r="H188" s="202" t="s">
        <v>1785</v>
      </c>
      <c r="I188" s="224"/>
      <c r="J188" s="198"/>
    </row>
    <row r="189" ht="40.5" spans="1:10">
      <c r="A189" s="224"/>
      <c r="B189" s="204"/>
      <c r="C189" s="204"/>
      <c r="D189" s="204"/>
      <c r="E189" s="205"/>
      <c r="F189" s="204" t="s">
        <v>1786</v>
      </c>
      <c r="G189" s="205">
        <v>0.176814159292035</v>
      </c>
      <c r="H189" s="202" t="s">
        <v>1787</v>
      </c>
      <c r="I189" s="224"/>
      <c r="J189" s="198"/>
    </row>
    <row r="190" ht="40.5" spans="1:10">
      <c r="A190" s="224"/>
      <c r="B190" s="204"/>
      <c r="C190" s="204"/>
      <c r="D190" s="204"/>
      <c r="E190" s="205"/>
      <c r="F190" s="204" t="s">
        <v>1788</v>
      </c>
      <c r="G190" s="205">
        <v>0.206283185840708</v>
      </c>
      <c r="H190" s="202" t="s">
        <v>1789</v>
      </c>
      <c r="I190" s="224"/>
      <c r="J190" s="198"/>
    </row>
    <row r="191" ht="40.5" spans="1:10">
      <c r="A191" s="224"/>
      <c r="B191" s="204"/>
      <c r="C191" s="204"/>
      <c r="D191" s="204"/>
      <c r="E191" s="205"/>
      <c r="F191" s="204" t="s">
        <v>1790</v>
      </c>
      <c r="G191" s="205">
        <v>0.176814159292035</v>
      </c>
      <c r="H191" s="202" t="s">
        <v>1791</v>
      </c>
      <c r="I191" s="224"/>
      <c r="J191" s="198"/>
    </row>
    <row r="192" ht="40.5" spans="1:10">
      <c r="A192" s="224"/>
      <c r="B192" s="204"/>
      <c r="C192" s="204"/>
      <c r="D192" s="204"/>
      <c r="E192" s="205"/>
      <c r="F192" s="204" t="s">
        <v>1792</v>
      </c>
      <c r="G192" s="205">
        <v>0.206283185840708</v>
      </c>
      <c r="H192" s="202" t="s">
        <v>1793</v>
      </c>
      <c r="I192" s="224"/>
      <c r="J192" s="198"/>
    </row>
    <row r="193" spans="1:10">
      <c r="A193" s="224"/>
      <c r="B193" s="204"/>
      <c r="C193" s="204"/>
      <c r="D193" s="204"/>
      <c r="E193" s="205"/>
      <c r="F193" s="204" t="s">
        <v>1794</v>
      </c>
      <c r="G193" s="205">
        <v>0.0491150442477876</v>
      </c>
      <c r="H193" s="202" t="s">
        <v>1795</v>
      </c>
      <c r="I193" s="224"/>
      <c r="J193" s="198"/>
    </row>
    <row r="194" spans="1:10">
      <c r="A194" s="224"/>
      <c r="B194" s="204"/>
      <c r="C194" s="204"/>
      <c r="D194" s="204"/>
      <c r="E194" s="205"/>
      <c r="F194" s="204" t="s">
        <v>1796</v>
      </c>
      <c r="G194" s="205">
        <v>0.00982300884955752</v>
      </c>
      <c r="H194" s="202" t="s">
        <v>1797</v>
      </c>
      <c r="I194" s="224"/>
      <c r="J194" s="198"/>
    </row>
    <row r="195" spans="1:10">
      <c r="A195" s="224"/>
      <c r="B195" s="204"/>
      <c r="C195" s="204"/>
      <c r="D195" s="204"/>
      <c r="E195" s="205"/>
      <c r="F195" s="204" t="s">
        <v>1798</v>
      </c>
      <c r="G195" s="205">
        <v>0.0687610619469027</v>
      </c>
      <c r="H195" s="202" t="s">
        <v>1799</v>
      </c>
      <c r="I195" s="224"/>
      <c r="J195" s="198"/>
    </row>
    <row r="196" ht="67.5" spans="1:10">
      <c r="A196" s="224"/>
      <c r="B196" s="204" t="s">
        <v>1800</v>
      </c>
      <c r="C196" s="204">
        <v>45.95</v>
      </c>
      <c r="D196" s="204">
        <v>1.26454</v>
      </c>
      <c r="E196" s="205">
        <f>C196-D196</f>
        <v>44.68546</v>
      </c>
      <c r="F196" s="204" t="s">
        <v>1801</v>
      </c>
      <c r="G196" s="205">
        <v>4.75988165680473</v>
      </c>
      <c r="H196" s="202" t="s">
        <v>1802</v>
      </c>
      <c r="I196" s="224"/>
      <c r="J196" s="198"/>
    </row>
    <row r="197" ht="40.5" spans="1:10">
      <c r="A197" s="224"/>
      <c r="B197" s="204"/>
      <c r="C197" s="204"/>
      <c r="D197" s="204"/>
      <c r="E197" s="205"/>
      <c r="F197" s="204" t="s">
        <v>1803</v>
      </c>
      <c r="G197" s="205">
        <v>2.37994082840237</v>
      </c>
      <c r="H197" s="202" t="s">
        <v>1804</v>
      </c>
      <c r="I197" s="224"/>
      <c r="J197" s="198"/>
    </row>
    <row r="198" ht="67.5" spans="1:10">
      <c r="A198" s="224"/>
      <c r="B198" s="204"/>
      <c r="C198" s="204"/>
      <c r="D198" s="204"/>
      <c r="E198" s="205"/>
      <c r="F198" s="204" t="s">
        <v>1805</v>
      </c>
      <c r="G198" s="205">
        <v>4.23100591715976</v>
      </c>
      <c r="H198" s="202" t="s">
        <v>1806</v>
      </c>
      <c r="I198" s="224"/>
      <c r="J198" s="198"/>
    </row>
    <row r="199" ht="40.5" spans="1:10">
      <c r="A199" s="224"/>
      <c r="B199" s="204"/>
      <c r="C199" s="204"/>
      <c r="D199" s="204"/>
      <c r="E199" s="205"/>
      <c r="F199" s="204" t="s">
        <v>1807</v>
      </c>
      <c r="G199" s="205">
        <v>2.24772189349112</v>
      </c>
      <c r="H199" s="202" t="s">
        <v>1808</v>
      </c>
      <c r="I199" s="224"/>
      <c r="J199" s="198"/>
    </row>
    <row r="200" ht="27" spans="1:10">
      <c r="A200" s="224"/>
      <c r="B200" s="204"/>
      <c r="C200" s="204"/>
      <c r="D200" s="204"/>
      <c r="E200" s="205"/>
      <c r="F200" s="204" t="s">
        <v>1809</v>
      </c>
      <c r="G200" s="205">
        <v>1.98328402366864</v>
      </c>
      <c r="H200" s="202" t="s">
        <v>1810</v>
      </c>
      <c r="I200" s="224"/>
      <c r="J200" s="198"/>
    </row>
    <row r="201" ht="54" spans="1:10">
      <c r="A201" s="224"/>
      <c r="B201" s="204"/>
      <c r="C201" s="204"/>
      <c r="D201" s="204"/>
      <c r="E201" s="205"/>
      <c r="F201" s="204" t="s">
        <v>1811</v>
      </c>
      <c r="G201" s="205">
        <v>3.43769230769231</v>
      </c>
      <c r="H201" s="202" t="s">
        <v>1812</v>
      </c>
      <c r="I201" s="224"/>
      <c r="J201" s="198"/>
    </row>
    <row r="202" ht="40.5" spans="1:10">
      <c r="A202" s="224"/>
      <c r="B202" s="204"/>
      <c r="C202" s="204"/>
      <c r="D202" s="204"/>
      <c r="E202" s="205"/>
      <c r="F202" s="204" t="s">
        <v>1813</v>
      </c>
      <c r="G202" s="205">
        <v>2.24772189349112</v>
      </c>
      <c r="H202" s="202" t="s">
        <v>1814</v>
      </c>
      <c r="I202" s="224"/>
      <c r="J202" s="198"/>
    </row>
    <row r="203" ht="67.5" spans="1:10">
      <c r="A203" s="224"/>
      <c r="B203" s="204"/>
      <c r="C203" s="204"/>
      <c r="D203" s="204"/>
      <c r="E203" s="205"/>
      <c r="F203" s="204" t="s">
        <v>1815</v>
      </c>
      <c r="G203" s="205">
        <v>4.23100591715976</v>
      </c>
      <c r="H203" s="202" t="s">
        <v>1816</v>
      </c>
      <c r="I203" s="224"/>
      <c r="J203" s="198"/>
    </row>
    <row r="204" ht="40.5" spans="1:10">
      <c r="A204" s="224"/>
      <c r="B204" s="204"/>
      <c r="C204" s="204"/>
      <c r="D204" s="204"/>
      <c r="E204" s="205"/>
      <c r="F204" s="204" t="s">
        <v>1817</v>
      </c>
      <c r="G204" s="205">
        <v>2.24772189349112</v>
      </c>
      <c r="H204" s="202" t="s">
        <v>1818</v>
      </c>
      <c r="I204" s="224"/>
      <c r="J204" s="198"/>
    </row>
    <row r="205" spans="1:10">
      <c r="A205" s="224"/>
      <c r="B205" s="204"/>
      <c r="C205" s="204"/>
      <c r="D205" s="204"/>
      <c r="E205" s="205"/>
      <c r="F205" s="204" t="s">
        <v>1775</v>
      </c>
      <c r="G205" s="205">
        <v>0.793313609467456</v>
      </c>
      <c r="H205" s="202" t="s">
        <v>1819</v>
      </c>
      <c r="I205" s="224"/>
      <c r="J205" s="198"/>
    </row>
    <row r="206" ht="27" spans="1:10">
      <c r="A206" s="224"/>
      <c r="B206" s="204"/>
      <c r="C206" s="204"/>
      <c r="D206" s="204"/>
      <c r="E206" s="205"/>
      <c r="F206" s="204" t="s">
        <v>1788</v>
      </c>
      <c r="G206" s="205">
        <v>1.18997041420118</v>
      </c>
      <c r="H206" s="202" t="s">
        <v>1820</v>
      </c>
      <c r="I206" s="224"/>
      <c r="J206" s="198"/>
    </row>
    <row r="207" ht="40.5" spans="1:10">
      <c r="A207" s="224"/>
      <c r="B207" s="204"/>
      <c r="C207" s="204"/>
      <c r="D207" s="204"/>
      <c r="E207" s="205"/>
      <c r="F207" s="204" t="s">
        <v>1790</v>
      </c>
      <c r="G207" s="205">
        <v>2.37994082840237</v>
      </c>
      <c r="H207" s="202" t="s">
        <v>1821</v>
      </c>
      <c r="I207" s="224"/>
      <c r="J207" s="198"/>
    </row>
    <row r="208" ht="40.5" spans="1:10">
      <c r="A208" s="224"/>
      <c r="B208" s="204"/>
      <c r="C208" s="204"/>
      <c r="D208" s="204"/>
      <c r="E208" s="205"/>
      <c r="F208" s="204" t="s">
        <v>1792</v>
      </c>
      <c r="G208" s="205">
        <v>2.11550295857988</v>
      </c>
      <c r="H208" s="202" t="s">
        <v>1822</v>
      </c>
      <c r="I208" s="224"/>
      <c r="J208" s="198"/>
    </row>
    <row r="209" ht="81" spans="1:10">
      <c r="A209" s="224"/>
      <c r="B209" s="204"/>
      <c r="C209" s="204"/>
      <c r="D209" s="204"/>
      <c r="E209" s="205"/>
      <c r="F209" s="204" t="s">
        <v>1794</v>
      </c>
      <c r="G209" s="205">
        <v>6.2142899408284</v>
      </c>
      <c r="H209" s="202" t="s">
        <v>1823</v>
      </c>
      <c r="I209" s="224"/>
      <c r="J209" s="198"/>
    </row>
    <row r="210" ht="54" spans="1:10">
      <c r="A210" s="224"/>
      <c r="B210" s="204"/>
      <c r="C210" s="204"/>
      <c r="D210" s="204"/>
      <c r="E210" s="205"/>
      <c r="F210" s="204" t="s">
        <v>1796</v>
      </c>
      <c r="G210" s="205">
        <v>3.43769230769231</v>
      </c>
      <c r="H210" s="202" t="s">
        <v>1824</v>
      </c>
      <c r="I210" s="224"/>
      <c r="J210" s="198"/>
    </row>
    <row r="211" spans="1:10">
      <c r="A211" s="214"/>
      <c r="B211" s="204"/>
      <c r="C211" s="204"/>
      <c r="D211" s="204"/>
      <c r="E211" s="205"/>
      <c r="F211" s="204" t="s">
        <v>1798</v>
      </c>
      <c r="G211" s="205">
        <v>0.793313609467456</v>
      </c>
      <c r="H211" s="202" t="s">
        <v>1825</v>
      </c>
      <c r="I211" s="214"/>
      <c r="J211" s="198"/>
    </row>
    <row r="212" spans="1:10">
      <c r="A212" s="213" t="s">
        <v>1826</v>
      </c>
      <c r="B212" s="204" t="s">
        <v>1827</v>
      </c>
      <c r="C212" s="204">
        <v>20.94</v>
      </c>
      <c r="D212" s="204">
        <v>7.03812</v>
      </c>
      <c r="E212" s="205">
        <f>C212-D212</f>
        <v>13.90188</v>
      </c>
      <c r="F212" s="202" t="s">
        <v>1828</v>
      </c>
      <c r="G212" s="202">
        <v>4.08</v>
      </c>
      <c r="H212" s="202" t="s">
        <v>1829</v>
      </c>
      <c r="I212" s="206">
        <f>SUMIF(E212:E229,"&gt;0",E212:E229)</f>
        <v>127.83875</v>
      </c>
      <c r="J212" s="198"/>
    </row>
    <row r="213" spans="1:10">
      <c r="A213" s="224"/>
      <c r="B213" s="204"/>
      <c r="C213" s="204"/>
      <c r="D213" s="204"/>
      <c r="E213" s="205"/>
      <c r="F213" s="204" t="s">
        <v>1830</v>
      </c>
      <c r="G213" s="202">
        <v>3.65</v>
      </c>
      <c r="H213" s="202" t="s">
        <v>1831</v>
      </c>
      <c r="I213" s="224"/>
      <c r="J213" s="198"/>
    </row>
    <row r="214" spans="1:10">
      <c r="A214" s="224"/>
      <c r="B214" s="204"/>
      <c r="C214" s="204"/>
      <c r="D214" s="204"/>
      <c r="E214" s="205"/>
      <c r="F214" s="204" t="s">
        <v>1832</v>
      </c>
      <c r="G214" s="202">
        <v>2.15</v>
      </c>
      <c r="H214" s="202" t="s">
        <v>1833</v>
      </c>
      <c r="I214" s="224"/>
      <c r="J214" s="198"/>
    </row>
    <row r="215" spans="1:10">
      <c r="A215" s="224"/>
      <c r="B215" s="204"/>
      <c r="C215" s="204"/>
      <c r="D215" s="204"/>
      <c r="E215" s="205"/>
      <c r="F215" s="204" t="s">
        <v>1834</v>
      </c>
      <c r="G215" s="202">
        <v>4.02</v>
      </c>
      <c r="H215" s="202" t="s">
        <v>1835</v>
      </c>
      <c r="I215" s="224"/>
      <c r="J215" s="198"/>
    </row>
    <row r="216" spans="1:11">
      <c r="A216" s="224"/>
      <c r="B216" s="204" t="s">
        <v>1836</v>
      </c>
      <c r="C216" s="204">
        <v>24.28</v>
      </c>
      <c r="D216" s="204">
        <v>8.91113</v>
      </c>
      <c r="E216" s="205">
        <f>C216-D216</f>
        <v>15.36887</v>
      </c>
      <c r="F216" s="204" t="s">
        <v>1837</v>
      </c>
      <c r="G216" s="202">
        <v>2.15</v>
      </c>
      <c r="H216" s="202" t="s">
        <v>1838</v>
      </c>
      <c r="I216" s="224"/>
      <c r="J216" s="198"/>
      <c r="K216" s="200" t="s">
        <v>1839</v>
      </c>
    </row>
    <row r="217" spans="1:11">
      <c r="A217" s="224"/>
      <c r="B217" s="204"/>
      <c r="C217" s="204"/>
      <c r="D217" s="204"/>
      <c r="E217" s="205"/>
      <c r="F217" s="204" t="s">
        <v>1840</v>
      </c>
      <c r="G217" s="202">
        <v>1.63</v>
      </c>
      <c r="H217" s="202" t="s">
        <v>1841</v>
      </c>
      <c r="I217" s="224"/>
      <c r="J217" s="198"/>
      <c r="K217" s="200"/>
    </row>
    <row r="218" ht="27" spans="1:11">
      <c r="A218" s="224"/>
      <c r="B218" s="204"/>
      <c r="C218" s="204"/>
      <c r="D218" s="204"/>
      <c r="E218" s="205"/>
      <c r="F218" s="204" t="s">
        <v>1842</v>
      </c>
      <c r="G218" s="202">
        <v>1.87</v>
      </c>
      <c r="H218" s="202" t="s">
        <v>1843</v>
      </c>
      <c r="I218" s="224"/>
      <c r="J218" s="198"/>
      <c r="K218" s="200"/>
    </row>
    <row r="219" spans="1:11">
      <c r="A219" s="224"/>
      <c r="B219" s="204"/>
      <c r="C219" s="204"/>
      <c r="D219" s="204"/>
      <c r="E219" s="205"/>
      <c r="F219" s="204" t="s">
        <v>1844</v>
      </c>
      <c r="G219" s="202">
        <v>1.58</v>
      </c>
      <c r="H219" s="202" t="s">
        <v>1845</v>
      </c>
      <c r="I219" s="224"/>
      <c r="J219" s="198"/>
      <c r="K219" s="200"/>
    </row>
    <row r="220" spans="1:11">
      <c r="A220" s="224"/>
      <c r="B220" s="204"/>
      <c r="C220" s="204"/>
      <c r="D220" s="204"/>
      <c r="E220" s="205"/>
      <c r="F220" s="202" t="s">
        <v>1846</v>
      </c>
      <c r="G220" s="202">
        <v>1.96</v>
      </c>
      <c r="H220" s="202" t="s">
        <v>1847</v>
      </c>
      <c r="I220" s="224"/>
      <c r="J220" s="198"/>
      <c r="K220" s="200"/>
    </row>
    <row r="221" spans="1:11">
      <c r="A221" s="224"/>
      <c r="B221" s="204" t="s">
        <v>1848</v>
      </c>
      <c r="C221" s="204">
        <v>67.87</v>
      </c>
      <c r="D221" s="204">
        <v>12.131</v>
      </c>
      <c r="E221" s="205">
        <f>C221-D221</f>
        <v>55.739</v>
      </c>
      <c r="F221" s="202" t="s">
        <v>1849</v>
      </c>
      <c r="G221" s="202">
        <v>2.11</v>
      </c>
      <c r="H221" s="202" t="s">
        <v>1850</v>
      </c>
      <c r="I221" s="224"/>
      <c r="J221" s="198"/>
      <c r="K221" s="200" t="s">
        <v>1839</v>
      </c>
    </row>
    <row r="222" spans="1:11">
      <c r="A222" s="224"/>
      <c r="B222" s="204"/>
      <c r="C222" s="204"/>
      <c r="D222" s="204"/>
      <c r="E222" s="205"/>
      <c r="F222" s="202" t="s">
        <v>1851</v>
      </c>
      <c r="G222" s="202">
        <v>8.92</v>
      </c>
      <c r="H222" s="202" t="s">
        <v>1852</v>
      </c>
      <c r="I222" s="224"/>
      <c r="J222" s="198"/>
      <c r="K222" s="200"/>
    </row>
    <row r="223" spans="1:11">
      <c r="A223" s="224"/>
      <c r="B223" s="204"/>
      <c r="C223" s="204"/>
      <c r="D223" s="204"/>
      <c r="E223" s="205"/>
      <c r="F223" s="202" t="s">
        <v>1853</v>
      </c>
      <c r="G223" s="202">
        <v>7.38</v>
      </c>
      <c r="H223" s="202" t="s">
        <v>1854</v>
      </c>
      <c r="I223" s="224"/>
      <c r="J223" s="198"/>
      <c r="K223" s="200"/>
    </row>
    <row r="224" spans="1:11">
      <c r="A224" s="224"/>
      <c r="B224" s="204"/>
      <c r="C224" s="204"/>
      <c r="D224" s="204"/>
      <c r="E224" s="205"/>
      <c r="F224" s="202" t="s">
        <v>1855</v>
      </c>
      <c r="G224" s="202">
        <v>7.52</v>
      </c>
      <c r="H224" s="202" t="s">
        <v>1856</v>
      </c>
      <c r="I224" s="224"/>
      <c r="J224" s="198"/>
      <c r="K224" s="200"/>
    </row>
    <row r="225" ht="27" spans="1:11">
      <c r="A225" s="224"/>
      <c r="B225" s="204"/>
      <c r="C225" s="204"/>
      <c r="D225" s="204"/>
      <c r="E225" s="205"/>
      <c r="F225" s="202" t="s">
        <v>1857</v>
      </c>
      <c r="G225" s="202">
        <v>5.24</v>
      </c>
      <c r="H225" s="202" t="s">
        <v>1858</v>
      </c>
      <c r="I225" s="224"/>
      <c r="J225" s="198"/>
      <c r="K225" s="200"/>
    </row>
    <row r="226" spans="1:11">
      <c r="A226" s="224"/>
      <c r="B226" s="204"/>
      <c r="C226" s="204"/>
      <c r="D226" s="204"/>
      <c r="E226" s="205"/>
      <c r="F226" s="202" t="s">
        <v>1859</v>
      </c>
      <c r="G226" s="202">
        <v>7.93</v>
      </c>
      <c r="H226" s="202" t="s">
        <v>1860</v>
      </c>
      <c r="I226" s="224"/>
      <c r="J226" s="198"/>
      <c r="K226" s="200"/>
    </row>
    <row r="227" ht="27" spans="1:11">
      <c r="A227" s="224"/>
      <c r="B227" s="204"/>
      <c r="C227" s="204"/>
      <c r="D227" s="204"/>
      <c r="E227" s="205"/>
      <c r="F227" s="202" t="s">
        <v>1861</v>
      </c>
      <c r="G227" s="202">
        <v>8.71</v>
      </c>
      <c r="H227" s="202" t="s">
        <v>1862</v>
      </c>
      <c r="I227" s="224"/>
      <c r="J227" s="198"/>
      <c r="K227" s="200"/>
    </row>
    <row r="228" ht="27" spans="1:10">
      <c r="A228" s="224"/>
      <c r="B228" s="225" t="s">
        <v>1524</v>
      </c>
      <c r="C228" s="210">
        <v>8.173</v>
      </c>
      <c r="D228" s="204">
        <v>7.635</v>
      </c>
      <c r="E228" s="205">
        <f t="shared" ref="E228:E230" si="0">C228-D228</f>
        <v>0.538</v>
      </c>
      <c r="F228" s="226" t="s">
        <v>1863</v>
      </c>
      <c r="G228" s="202">
        <v>0.54</v>
      </c>
      <c r="H228" s="202" t="s">
        <v>1864</v>
      </c>
      <c r="I228" s="224"/>
      <c r="J228" s="201" t="s">
        <v>1865</v>
      </c>
    </row>
    <row r="229" ht="27" spans="1:11">
      <c r="A229" s="224"/>
      <c r="B229" s="225" t="s">
        <v>1866</v>
      </c>
      <c r="C229" s="210">
        <v>44.9</v>
      </c>
      <c r="D229" s="204">
        <v>2.609</v>
      </c>
      <c r="E229" s="205">
        <f t="shared" si="0"/>
        <v>42.291</v>
      </c>
      <c r="F229" s="226" t="s">
        <v>1867</v>
      </c>
      <c r="G229" s="202">
        <v>9.29</v>
      </c>
      <c r="H229" s="202" t="s">
        <v>1868</v>
      </c>
      <c r="I229" s="224"/>
      <c r="J229" s="198"/>
      <c r="K229" s="200" t="s">
        <v>1839</v>
      </c>
    </row>
    <row r="230" ht="40.5" spans="1:9">
      <c r="A230" s="227" t="s">
        <v>1869</v>
      </c>
      <c r="B230" s="205" t="s">
        <v>1870</v>
      </c>
      <c r="C230" s="205">
        <v>24.38</v>
      </c>
      <c r="D230" s="205">
        <v>1.41592</v>
      </c>
      <c r="E230" s="203">
        <f t="shared" si="0"/>
        <v>22.96408</v>
      </c>
      <c r="F230" s="205" t="s">
        <v>1871</v>
      </c>
      <c r="G230" s="205">
        <f>8.19-3.79</f>
        <v>4.4</v>
      </c>
      <c r="H230" s="202" t="s">
        <v>1872</v>
      </c>
      <c r="I230" s="235">
        <f>SUMIF(E230:E249,"&gt;0",E230:E249)</f>
        <v>565.38826</v>
      </c>
    </row>
    <row r="231" ht="27" spans="1:9">
      <c r="A231" s="228"/>
      <c r="B231" s="205"/>
      <c r="C231" s="205"/>
      <c r="D231" s="205"/>
      <c r="E231" s="203"/>
      <c r="F231" s="205" t="s">
        <v>1873</v>
      </c>
      <c r="G231" s="205">
        <f>14.77408-7</f>
        <v>7.77408</v>
      </c>
      <c r="H231" s="202" t="s">
        <v>1874</v>
      </c>
      <c r="I231" s="235"/>
    </row>
    <row r="232" ht="40.5" spans="1:9">
      <c r="A232" s="228"/>
      <c r="B232" s="203" t="s">
        <v>1875</v>
      </c>
      <c r="C232" s="203">
        <v>26.15</v>
      </c>
      <c r="D232" s="203">
        <v>0.3098</v>
      </c>
      <c r="E232" s="203">
        <f t="shared" ref="E232" si="1">C232-D232</f>
        <v>25.8402</v>
      </c>
      <c r="F232" s="205" t="s">
        <v>1871</v>
      </c>
      <c r="G232" s="205">
        <f>16.44-8</f>
        <v>8.44</v>
      </c>
      <c r="H232" s="202" t="s">
        <v>1872</v>
      </c>
      <c r="I232" s="235"/>
    </row>
    <row r="233" ht="27" spans="1:9">
      <c r="A233" s="228"/>
      <c r="B233" s="203"/>
      <c r="C233" s="203"/>
      <c r="D233" s="203"/>
      <c r="E233" s="203"/>
      <c r="F233" s="205" t="s">
        <v>1873</v>
      </c>
      <c r="G233" s="205">
        <f>9.4002-4.42</f>
        <v>4.9802</v>
      </c>
      <c r="H233" s="202" t="s">
        <v>1874</v>
      </c>
      <c r="I233" s="235"/>
    </row>
    <row r="234" ht="40.5" spans="1:9">
      <c r="A234" s="228"/>
      <c r="B234" s="203" t="s">
        <v>1876</v>
      </c>
      <c r="C234" s="203">
        <v>95.3</v>
      </c>
      <c r="D234" s="203">
        <v>1.35</v>
      </c>
      <c r="E234" s="203">
        <f>C234-D234</f>
        <v>93.95</v>
      </c>
      <c r="F234" s="205" t="s">
        <v>1871</v>
      </c>
      <c r="G234" s="205">
        <v>42.2</v>
      </c>
      <c r="H234" s="202" t="s">
        <v>1872</v>
      </c>
      <c r="I234" s="235"/>
    </row>
    <row r="235" ht="27" spans="1:9">
      <c r="A235" s="228"/>
      <c r="B235" s="203"/>
      <c r="C235" s="203"/>
      <c r="D235" s="203"/>
      <c r="E235" s="203"/>
      <c r="F235" s="205" t="s">
        <v>1873</v>
      </c>
      <c r="G235" s="205">
        <v>51.75</v>
      </c>
      <c r="H235" s="202" t="s">
        <v>1874</v>
      </c>
      <c r="I235" s="235"/>
    </row>
    <row r="236" ht="40.5" spans="1:9">
      <c r="A236" s="228"/>
      <c r="B236" s="229" t="s">
        <v>1736</v>
      </c>
      <c r="C236" s="203">
        <v>38.37</v>
      </c>
      <c r="D236" s="203">
        <v>2.49</v>
      </c>
      <c r="E236" s="203">
        <f>C236-D236</f>
        <v>35.88</v>
      </c>
      <c r="F236" s="205" t="s">
        <v>1871</v>
      </c>
      <c r="G236" s="205">
        <v>5.4</v>
      </c>
      <c r="H236" s="202" t="s">
        <v>1872</v>
      </c>
      <c r="I236" s="235"/>
    </row>
    <row r="237" ht="40.5" spans="1:9">
      <c r="A237" s="228"/>
      <c r="B237" s="230"/>
      <c r="C237" s="203"/>
      <c r="D237" s="203"/>
      <c r="E237" s="203"/>
      <c r="F237" s="205" t="s">
        <v>1877</v>
      </c>
      <c r="G237" s="205">
        <v>2.1</v>
      </c>
      <c r="H237" s="202" t="s">
        <v>1878</v>
      </c>
      <c r="I237" s="235"/>
    </row>
    <row r="238" ht="27" spans="1:11">
      <c r="A238" s="228"/>
      <c r="B238" s="205" t="s">
        <v>1866</v>
      </c>
      <c r="C238" s="231">
        <v>44.9</v>
      </c>
      <c r="D238" s="209">
        <v>2.609</v>
      </c>
      <c r="E238" s="230">
        <f>C238-D238</f>
        <v>42.291</v>
      </c>
      <c r="F238" s="205" t="s">
        <v>1879</v>
      </c>
      <c r="G238" s="205">
        <v>33</v>
      </c>
      <c r="H238" s="202" t="s">
        <v>1880</v>
      </c>
      <c r="I238" s="235"/>
      <c r="K238" s="200" t="s">
        <v>1881</v>
      </c>
    </row>
    <row r="239" ht="27" spans="1:11">
      <c r="A239" s="228"/>
      <c r="B239" s="205" t="s">
        <v>1836</v>
      </c>
      <c r="C239" s="232">
        <v>24.28</v>
      </c>
      <c r="D239" s="205">
        <v>8.91113</v>
      </c>
      <c r="E239" s="203">
        <f t="shared" ref="E239:E240" si="2">C239-D239</f>
        <v>15.36887</v>
      </c>
      <c r="F239" s="205" t="s">
        <v>1879</v>
      </c>
      <c r="G239" s="205">
        <v>6.17887</v>
      </c>
      <c r="H239" s="202" t="s">
        <v>1880</v>
      </c>
      <c r="I239" s="235"/>
      <c r="K239" s="200" t="s">
        <v>1881</v>
      </c>
    </row>
    <row r="240" ht="40.5" spans="1:9">
      <c r="A240" s="228"/>
      <c r="B240" s="205" t="s">
        <v>1882</v>
      </c>
      <c r="C240" s="205">
        <v>69.82</v>
      </c>
      <c r="D240" s="205">
        <v>2.473055</v>
      </c>
      <c r="E240" s="203">
        <f t="shared" si="2"/>
        <v>67.346945</v>
      </c>
      <c r="F240" s="205" t="s">
        <v>1883</v>
      </c>
      <c r="G240" s="205">
        <f>31.89-10</f>
        <v>21.89</v>
      </c>
      <c r="H240" s="202" t="s">
        <v>1884</v>
      </c>
      <c r="I240" s="235"/>
    </row>
    <row r="241" ht="40.5" spans="1:9">
      <c r="A241" s="228"/>
      <c r="B241" s="205"/>
      <c r="C241" s="205"/>
      <c r="D241" s="205"/>
      <c r="E241" s="203"/>
      <c r="F241" s="205" t="s">
        <v>1885</v>
      </c>
      <c r="G241" s="205">
        <f>35.456945-10.15</f>
        <v>25.306945</v>
      </c>
      <c r="H241" s="202" t="s">
        <v>1886</v>
      </c>
      <c r="I241" s="235"/>
    </row>
    <row r="242" ht="40.5" spans="1:11">
      <c r="A242" s="228"/>
      <c r="B242" s="205" t="s">
        <v>1848</v>
      </c>
      <c r="C242" s="205">
        <v>67.87</v>
      </c>
      <c r="D242" s="205">
        <v>12.131</v>
      </c>
      <c r="E242" s="203">
        <f t="shared" ref="E242:E243" si="3">C242-D242</f>
        <v>55.739</v>
      </c>
      <c r="F242" s="205" t="s">
        <v>1885</v>
      </c>
      <c r="G242" s="205">
        <v>7.929</v>
      </c>
      <c r="H242" s="202" t="s">
        <v>1886</v>
      </c>
      <c r="I242" s="235"/>
      <c r="K242" s="200" t="s">
        <v>1881</v>
      </c>
    </row>
    <row r="243" ht="27" spans="1:9">
      <c r="A243" s="228"/>
      <c r="B243" s="203" t="s">
        <v>1887</v>
      </c>
      <c r="C243" s="203">
        <v>56.53</v>
      </c>
      <c r="D243" s="203">
        <v>1.03383</v>
      </c>
      <c r="E243" s="203">
        <f t="shared" si="3"/>
        <v>55.49617</v>
      </c>
      <c r="F243" s="205" t="s">
        <v>1879</v>
      </c>
      <c r="G243" s="205">
        <f>48.69617-15.71</f>
        <v>32.98617</v>
      </c>
      <c r="H243" s="202" t="s">
        <v>1880</v>
      </c>
      <c r="I243" s="235"/>
    </row>
    <row r="244" ht="40.5" spans="1:9">
      <c r="A244" s="228"/>
      <c r="B244" s="203"/>
      <c r="C244" s="203"/>
      <c r="D244" s="203"/>
      <c r="E244" s="203"/>
      <c r="F244" s="205" t="s">
        <v>1888</v>
      </c>
      <c r="G244" s="205">
        <v>6.8</v>
      </c>
      <c r="H244" s="202" t="s">
        <v>1889</v>
      </c>
      <c r="I244" s="235"/>
    </row>
    <row r="245" ht="40.5" spans="1:9">
      <c r="A245" s="228"/>
      <c r="B245" s="203" t="s">
        <v>1890</v>
      </c>
      <c r="C245" s="232">
        <v>35.28</v>
      </c>
      <c r="D245" s="203">
        <v>0</v>
      </c>
      <c r="E245" s="203">
        <f>C245-D245</f>
        <v>35.28</v>
      </c>
      <c r="F245" s="205" t="s">
        <v>1888</v>
      </c>
      <c r="G245" s="205">
        <v>35.28</v>
      </c>
      <c r="H245" s="202" t="s">
        <v>1889</v>
      </c>
      <c r="I245" s="235"/>
    </row>
    <row r="246" ht="54" spans="1:9">
      <c r="A246" s="228"/>
      <c r="B246" s="203" t="s">
        <v>1891</v>
      </c>
      <c r="C246" s="203">
        <v>51.69</v>
      </c>
      <c r="D246" s="203">
        <v>3.171965</v>
      </c>
      <c r="E246" s="203">
        <f>C246-D246</f>
        <v>48.518035</v>
      </c>
      <c r="F246" s="205" t="s">
        <v>1892</v>
      </c>
      <c r="G246" s="205">
        <f>26.06-3.91</f>
        <v>22.15</v>
      </c>
      <c r="H246" s="202" t="s">
        <v>1893</v>
      </c>
      <c r="I246" s="235"/>
    </row>
    <row r="247" ht="54" spans="1:9">
      <c r="A247" s="228"/>
      <c r="B247" s="203"/>
      <c r="C247" s="203"/>
      <c r="D247" s="203"/>
      <c r="E247" s="203"/>
      <c r="F247" s="205" t="s">
        <v>1894</v>
      </c>
      <c r="G247" s="205">
        <f>22.458035-4</f>
        <v>18.458035</v>
      </c>
      <c r="H247" s="202" t="s">
        <v>1895</v>
      </c>
      <c r="I247" s="235"/>
    </row>
    <row r="248" ht="54" spans="1:9">
      <c r="A248" s="228"/>
      <c r="B248" s="229" t="s">
        <v>1600</v>
      </c>
      <c r="C248" s="203">
        <v>35.2</v>
      </c>
      <c r="D248" s="229">
        <v>19.21604</v>
      </c>
      <c r="E248" s="203">
        <f t="shared" ref="E248:E250" si="4">C248-D248</f>
        <v>15.98396</v>
      </c>
      <c r="F248" s="205" t="s">
        <v>1894</v>
      </c>
      <c r="G248" s="205">
        <v>4.78</v>
      </c>
      <c r="H248" s="202" t="s">
        <v>1895</v>
      </c>
      <c r="I248" s="235"/>
    </row>
    <row r="249" ht="108" spans="1:9">
      <c r="A249" s="228"/>
      <c r="B249" s="229" t="s">
        <v>1896</v>
      </c>
      <c r="C249" s="231">
        <v>50.73</v>
      </c>
      <c r="D249" s="229">
        <v>0</v>
      </c>
      <c r="E249" s="203">
        <f t="shared" si="4"/>
        <v>50.73</v>
      </c>
      <c r="F249" s="205" t="s">
        <v>1897</v>
      </c>
      <c r="G249" s="205">
        <f>50.73-4.1</f>
        <v>46.63</v>
      </c>
      <c r="H249" s="202" t="s">
        <v>1898</v>
      </c>
      <c r="I249" s="235"/>
    </row>
    <row r="250" ht="14.25" spans="1:9">
      <c r="A250" s="233" t="s">
        <v>1899</v>
      </c>
      <c r="B250" s="234" t="s">
        <v>1891</v>
      </c>
      <c r="C250" s="234">
        <v>51.69</v>
      </c>
      <c r="D250" s="234">
        <v>3.171965</v>
      </c>
      <c r="E250" s="234">
        <f t="shared" si="4"/>
        <v>48.518035</v>
      </c>
      <c r="F250" s="205" t="s">
        <v>1900</v>
      </c>
      <c r="G250" s="235">
        <v>2.12</v>
      </c>
      <c r="H250" s="202" t="s">
        <v>1901</v>
      </c>
      <c r="I250" s="239">
        <f>SUMIF(E250:E278,"&gt;0",E250:E278)</f>
        <v>306.17543</v>
      </c>
    </row>
    <row r="251" ht="14.25" spans="1:9">
      <c r="A251" s="236"/>
      <c r="B251" s="237"/>
      <c r="C251" s="237"/>
      <c r="D251" s="237"/>
      <c r="E251" s="237"/>
      <c r="F251" s="205" t="s">
        <v>1902</v>
      </c>
      <c r="G251" s="235">
        <v>1.84</v>
      </c>
      <c r="H251" s="202" t="s">
        <v>1903</v>
      </c>
      <c r="I251" s="240"/>
    </row>
    <row r="252" ht="27" spans="1:9">
      <c r="A252" s="236"/>
      <c r="B252" s="237"/>
      <c r="C252" s="237"/>
      <c r="D252" s="237"/>
      <c r="E252" s="237"/>
      <c r="F252" s="205" t="s">
        <v>1904</v>
      </c>
      <c r="G252" s="235">
        <v>2.69</v>
      </c>
      <c r="H252" s="202" t="s">
        <v>1905</v>
      </c>
      <c r="I252" s="240"/>
    </row>
    <row r="253" ht="14.25" spans="1:9">
      <c r="A253" s="236"/>
      <c r="B253" s="238"/>
      <c r="C253" s="238"/>
      <c r="D253" s="238"/>
      <c r="E253" s="238"/>
      <c r="F253" s="205" t="s">
        <v>1906</v>
      </c>
      <c r="G253" s="235">
        <v>1.26</v>
      </c>
      <c r="H253" s="202" t="s">
        <v>1907</v>
      </c>
      <c r="I253" s="240"/>
    </row>
    <row r="254" ht="14.25" spans="1:9">
      <c r="A254" s="236"/>
      <c r="B254" s="234" t="s">
        <v>1882</v>
      </c>
      <c r="C254" s="234">
        <v>69.82</v>
      </c>
      <c r="D254" s="234">
        <v>2.473055</v>
      </c>
      <c r="E254" s="234">
        <f>C254-D254</f>
        <v>67.346945</v>
      </c>
      <c r="F254" s="205" t="s">
        <v>1908</v>
      </c>
      <c r="G254" s="235">
        <v>3.24</v>
      </c>
      <c r="H254" s="202" t="s">
        <v>1909</v>
      </c>
      <c r="I254" s="240"/>
    </row>
    <row r="255" ht="27" spans="1:9">
      <c r="A255" s="236"/>
      <c r="B255" s="237"/>
      <c r="C255" s="237"/>
      <c r="D255" s="237"/>
      <c r="E255" s="237"/>
      <c r="F255" s="205" t="s">
        <v>1910</v>
      </c>
      <c r="G255" s="235">
        <v>4.48</v>
      </c>
      <c r="H255" s="202" t="s">
        <v>1911</v>
      </c>
      <c r="I255" s="240"/>
    </row>
    <row r="256" ht="14.25" spans="1:9">
      <c r="A256" s="236"/>
      <c r="B256" s="237"/>
      <c r="C256" s="237"/>
      <c r="D256" s="237"/>
      <c r="E256" s="237"/>
      <c r="F256" s="205" t="s">
        <v>1912</v>
      </c>
      <c r="G256" s="235">
        <v>6.75</v>
      </c>
      <c r="H256" s="202" t="s">
        <v>1913</v>
      </c>
      <c r="I256" s="240"/>
    </row>
    <row r="257" ht="14.25" spans="1:9">
      <c r="A257" s="236"/>
      <c r="B257" s="237"/>
      <c r="C257" s="237"/>
      <c r="D257" s="237"/>
      <c r="E257" s="237"/>
      <c r="F257" s="205" t="s">
        <v>1914</v>
      </c>
      <c r="G257" s="235">
        <v>5.68</v>
      </c>
      <c r="H257" s="202" t="s">
        <v>1915</v>
      </c>
      <c r="I257" s="240"/>
    </row>
    <row r="258" ht="14.25" spans="1:9">
      <c r="A258" s="236"/>
      <c r="B258" s="234" t="s">
        <v>1870</v>
      </c>
      <c r="C258" s="234">
        <v>24.38</v>
      </c>
      <c r="D258" s="234">
        <v>1.41592</v>
      </c>
      <c r="E258" s="234">
        <f>C258-D258</f>
        <v>22.96408</v>
      </c>
      <c r="F258" s="205" t="s">
        <v>1916</v>
      </c>
      <c r="G258" s="235">
        <v>1.5</v>
      </c>
      <c r="H258" s="202" t="s">
        <v>1917</v>
      </c>
      <c r="I258" s="240"/>
    </row>
    <row r="259" ht="14.25" spans="1:9">
      <c r="A259" s="236"/>
      <c r="B259" s="237"/>
      <c r="C259" s="237"/>
      <c r="D259" s="237"/>
      <c r="E259" s="237"/>
      <c r="F259" s="205" t="s">
        <v>1918</v>
      </c>
      <c r="G259" s="235">
        <v>3.85</v>
      </c>
      <c r="H259" s="202" t="s">
        <v>1919</v>
      </c>
      <c r="I259" s="240"/>
    </row>
    <row r="260" ht="14.25" spans="1:9">
      <c r="A260" s="236"/>
      <c r="B260" s="237"/>
      <c r="C260" s="237"/>
      <c r="D260" s="237"/>
      <c r="E260" s="237"/>
      <c r="F260" s="205" t="s">
        <v>1920</v>
      </c>
      <c r="G260" s="235">
        <v>1.23</v>
      </c>
      <c r="H260" s="202" t="s">
        <v>1921</v>
      </c>
      <c r="I260" s="240"/>
    </row>
    <row r="261" ht="14.25" spans="1:9">
      <c r="A261" s="236"/>
      <c r="B261" s="237"/>
      <c r="C261" s="237"/>
      <c r="D261" s="237"/>
      <c r="E261" s="237"/>
      <c r="F261" s="205" t="s">
        <v>1922</v>
      </c>
      <c r="G261" s="235">
        <v>0.98</v>
      </c>
      <c r="H261" s="202" t="s">
        <v>1923</v>
      </c>
      <c r="I261" s="240"/>
    </row>
    <row r="262" ht="27" spans="1:9">
      <c r="A262" s="236"/>
      <c r="B262" s="237"/>
      <c r="C262" s="237"/>
      <c r="D262" s="237"/>
      <c r="E262" s="237"/>
      <c r="F262" s="205" t="s">
        <v>1924</v>
      </c>
      <c r="G262" s="235">
        <v>3.23</v>
      </c>
      <c r="H262" s="202" t="s">
        <v>1925</v>
      </c>
      <c r="I262" s="240"/>
    </row>
    <row r="263" ht="54" spans="1:9">
      <c r="A263" s="236"/>
      <c r="B263" s="234" t="s">
        <v>1875</v>
      </c>
      <c r="C263" s="234">
        <v>26.15</v>
      </c>
      <c r="D263" s="234">
        <v>0.3098</v>
      </c>
      <c r="E263" s="234">
        <f>C263-D263</f>
        <v>25.8402</v>
      </c>
      <c r="F263" s="205" t="s">
        <v>1926</v>
      </c>
      <c r="G263" s="235">
        <v>4.56</v>
      </c>
      <c r="H263" s="202" t="s">
        <v>1927</v>
      </c>
      <c r="I263" s="240"/>
    </row>
    <row r="264" ht="14.25" spans="1:9">
      <c r="A264" s="236"/>
      <c r="B264" s="237"/>
      <c r="C264" s="237"/>
      <c r="D264" s="237"/>
      <c r="E264" s="237"/>
      <c r="F264" s="205" t="s">
        <v>1928</v>
      </c>
      <c r="G264" s="235">
        <v>1.02</v>
      </c>
      <c r="H264" s="202" t="s">
        <v>1929</v>
      </c>
      <c r="I264" s="240"/>
    </row>
    <row r="265" ht="14.25" spans="1:9">
      <c r="A265" s="236"/>
      <c r="B265" s="237"/>
      <c r="C265" s="237"/>
      <c r="D265" s="237"/>
      <c r="E265" s="237"/>
      <c r="F265" s="205" t="s">
        <v>1930</v>
      </c>
      <c r="G265" s="235">
        <v>0.85</v>
      </c>
      <c r="H265" s="202" t="s">
        <v>1931</v>
      </c>
      <c r="I265" s="240"/>
    </row>
    <row r="266" ht="40.5" spans="1:9">
      <c r="A266" s="236"/>
      <c r="B266" s="237"/>
      <c r="C266" s="237"/>
      <c r="D266" s="237"/>
      <c r="E266" s="237"/>
      <c r="F266" s="205" t="s">
        <v>1932</v>
      </c>
      <c r="G266" s="235">
        <v>1.53</v>
      </c>
      <c r="H266" s="202" t="s">
        <v>1933</v>
      </c>
      <c r="I266" s="240"/>
    </row>
    <row r="267" ht="27" spans="1:9">
      <c r="A267" s="236"/>
      <c r="B267" s="237"/>
      <c r="C267" s="237"/>
      <c r="D267" s="237"/>
      <c r="E267" s="237"/>
      <c r="F267" s="205" t="s">
        <v>1934</v>
      </c>
      <c r="G267" s="235">
        <v>1.22</v>
      </c>
      <c r="H267" s="202" t="s">
        <v>1935</v>
      </c>
      <c r="I267" s="240"/>
    </row>
    <row r="268" ht="40.5" spans="1:9">
      <c r="A268" s="236"/>
      <c r="B268" s="237"/>
      <c r="C268" s="237"/>
      <c r="D268" s="237"/>
      <c r="E268" s="237"/>
      <c r="F268" s="205" t="s">
        <v>1936</v>
      </c>
      <c r="G268" s="235">
        <v>0.74</v>
      </c>
      <c r="H268" s="202" t="s">
        <v>1937</v>
      </c>
      <c r="I268" s="240"/>
    </row>
    <row r="269" ht="14.25" spans="1:9">
      <c r="A269" s="236"/>
      <c r="B269" s="237"/>
      <c r="C269" s="237"/>
      <c r="D269" s="237"/>
      <c r="E269" s="237"/>
      <c r="F269" s="205" t="s">
        <v>1938</v>
      </c>
      <c r="G269" s="235">
        <v>0.98</v>
      </c>
      <c r="H269" s="202" t="s">
        <v>1939</v>
      </c>
      <c r="I269" s="240"/>
    </row>
    <row r="270" ht="27" spans="1:9">
      <c r="A270" s="236"/>
      <c r="B270" s="237"/>
      <c r="C270" s="237"/>
      <c r="D270" s="237"/>
      <c r="E270" s="237"/>
      <c r="F270" s="205" t="s">
        <v>1940</v>
      </c>
      <c r="G270" s="235">
        <v>1.52</v>
      </c>
      <c r="H270" s="202" t="s">
        <v>1941</v>
      </c>
      <c r="I270" s="240"/>
    </row>
    <row r="271" ht="27" spans="1:9">
      <c r="A271" s="236"/>
      <c r="B271" s="234" t="s">
        <v>1896</v>
      </c>
      <c r="C271" s="234">
        <v>50.73</v>
      </c>
      <c r="D271" s="234">
        <v>0</v>
      </c>
      <c r="E271" s="234">
        <f>C271-D271</f>
        <v>50.73</v>
      </c>
      <c r="F271" s="205" t="s">
        <v>1942</v>
      </c>
      <c r="G271" s="235">
        <v>2.01</v>
      </c>
      <c r="H271" s="202" t="s">
        <v>1943</v>
      </c>
      <c r="I271" s="240"/>
    </row>
    <row r="272" ht="40.5" spans="1:9">
      <c r="A272" s="236"/>
      <c r="B272" s="238"/>
      <c r="C272" s="238"/>
      <c r="D272" s="238"/>
      <c r="E272" s="238"/>
      <c r="F272" s="205" t="s">
        <v>1944</v>
      </c>
      <c r="G272" s="235">
        <v>2.09</v>
      </c>
      <c r="H272" s="202" t="s">
        <v>1945</v>
      </c>
      <c r="I272" s="240"/>
    </row>
    <row r="273" ht="40.5" spans="1:9">
      <c r="A273" s="236"/>
      <c r="B273" s="234" t="s">
        <v>1887</v>
      </c>
      <c r="C273" s="234">
        <v>56.53</v>
      </c>
      <c r="D273" s="234">
        <v>1.03383</v>
      </c>
      <c r="E273" s="234">
        <f>C273-D273</f>
        <v>55.49617</v>
      </c>
      <c r="F273" s="205" t="s">
        <v>1946</v>
      </c>
      <c r="G273" s="235">
        <v>4.78</v>
      </c>
      <c r="H273" s="202" t="s">
        <v>1947</v>
      </c>
      <c r="I273" s="240"/>
    </row>
    <row r="274" ht="27" spans="1:9">
      <c r="A274" s="236"/>
      <c r="B274" s="237"/>
      <c r="C274" s="237"/>
      <c r="D274" s="237"/>
      <c r="E274" s="237"/>
      <c r="F274" s="205" t="s">
        <v>1948</v>
      </c>
      <c r="G274" s="235">
        <v>2.95</v>
      </c>
      <c r="H274" s="202" t="s">
        <v>1949</v>
      </c>
      <c r="I274" s="240"/>
    </row>
    <row r="275" ht="27" spans="1:9">
      <c r="A275" s="236"/>
      <c r="B275" s="237"/>
      <c r="C275" s="237"/>
      <c r="D275" s="237"/>
      <c r="E275" s="237"/>
      <c r="F275" s="205" t="s">
        <v>1950</v>
      </c>
      <c r="G275" s="235">
        <v>3.35</v>
      </c>
      <c r="H275" s="202" t="s">
        <v>1951</v>
      </c>
      <c r="I275" s="240"/>
    </row>
    <row r="276" ht="14.25" spans="1:9">
      <c r="A276" s="236"/>
      <c r="B276" s="237"/>
      <c r="C276" s="237"/>
      <c r="D276" s="237"/>
      <c r="E276" s="237"/>
      <c r="F276" s="205" t="s">
        <v>1952</v>
      </c>
      <c r="G276" s="235">
        <v>2.88</v>
      </c>
      <c r="H276" s="202" t="s">
        <v>1953</v>
      </c>
      <c r="I276" s="240"/>
    </row>
    <row r="277" ht="14.25" spans="1:9">
      <c r="A277" s="236"/>
      <c r="B277" s="237"/>
      <c r="C277" s="237"/>
      <c r="D277" s="237"/>
      <c r="E277" s="237"/>
      <c r="F277" s="205" t="s">
        <v>1954</v>
      </c>
      <c r="G277" s="235">
        <v>1.75</v>
      </c>
      <c r="H277" s="202" t="s">
        <v>1955</v>
      </c>
      <c r="I277" s="240"/>
    </row>
    <row r="278" ht="27" spans="1:9">
      <c r="A278" s="241"/>
      <c r="B278" s="242" t="s">
        <v>1890</v>
      </c>
      <c r="C278" s="242">
        <v>35.28</v>
      </c>
      <c r="D278" s="242">
        <v>0</v>
      </c>
      <c r="E278" s="242">
        <f>C278-D278</f>
        <v>35.28</v>
      </c>
      <c r="F278" s="205" t="s">
        <v>1956</v>
      </c>
      <c r="G278" s="235">
        <v>0.25</v>
      </c>
      <c r="H278" s="202" t="s">
        <v>1957</v>
      </c>
      <c r="I278" s="245"/>
    </row>
    <row r="280" ht="14.25" spans="8:9">
      <c r="H280" s="243" t="s">
        <v>1346</v>
      </c>
      <c r="I280" s="246">
        <f>SUMIF(E2:E278,"&gt;0",E2:E278)</f>
        <v>1718.781755</v>
      </c>
    </row>
    <row r="281" ht="14.25" spans="8:9">
      <c r="H281" s="243" t="s">
        <v>1958</v>
      </c>
      <c r="I281" s="244"/>
    </row>
    <row r="282" ht="14.25" spans="8:9">
      <c r="H282" s="244" t="s">
        <v>673</v>
      </c>
      <c r="I282" s="244">
        <f>COUNTIF(I2:I250,"&lt;=0")</f>
        <v>3</v>
      </c>
    </row>
    <row r="283" ht="14.25" spans="8:9">
      <c r="H283" s="244" t="s">
        <v>1340</v>
      </c>
      <c r="I283" s="244"/>
    </row>
    <row r="284" ht="14.25" spans="8:9">
      <c r="H284" s="244" t="s">
        <v>675</v>
      </c>
      <c r="I284" s="247">
        <f>COUNTIF(I2:I250,"&lt;0.2")-I282</f>
        <v>0</v>
      </c>
    </row>
  </sheetData>
  <mergeCells count="216">
    <mergeCell ref="A2:A9"/>
    <mergeCell ref="A10:A18"/>
    <mergeCell ref="A19:A33"/>
    <mergeCell ref="A34:A43"/>
    <mergeCell ref="A44:A52"/>
    <mergeCell ref="A53:A59"/>
    <mergeCell ref="A60:A66"/>
    <mergeCell ref="A67:A85"/>
    <mergeCell ref="A86:A92"/>
    <mergeCell ref="A93:A107"/>
    <mergeCell ref="A108:A127"/>
    <mergeCell ref="A128:A144"/>
    <mergeCell ref="A145:A183"/>
    <mergeCell ref="A184:A211"/>
    <mergeCell ref="A212:A229"/>
    <mergeCell ref="A230:A249"/>
    <mergeCell ref="A250:A278"/>
    <mergeCell ref="B2:B9"/>
    <mergeCell ref="B10:B15"/>
    <mergeCell ref="B16:B17"/>
    <mergeCell ref="B19:B31"/>
    <mergeCell ref="B32:B33"/>
    <mergeCell ref="B34:B43"/>
    <mergeCell ref="B44:B51"/>
    <mergeCell ref="B53:B59"/>
    <mergeCell ref="B60:B66"/>
    <mergeCell ref="B67:B74"/>
    <mergeCell ref="B75:B77"/>
    <mergeCell ref="B78:B82"/>
    <mergeCell ref="B83:B85"/>
    <mergeCell ref="B86:B92"/>
    <mergeCell ref="B93:B96"/>
    <mergeCell ref="B97:B101"/>
    <mergeCell ref="B102:B106"/>
    <mergeCell ref="B108:B118"/>
    <mergeCell ref="B119:B127"/>
    <mergeCell ref="B128:B140"/>
    <mergeCell ref="B141:B144"/>
    <mergeCell ref="B146:B152"/>
    <mergeCell ref="B153:B159"/>
    <mergeCell ref="B160:B164"/>
    <mergeCell ref="B165:B169"/>
    <mergeCell ref="B170:B176"/>
    <mergeCell ref="B177:B183"/>
    <mergeCell ref="B185:B195"/>
    <mergeCell ref="B196:B211"/>
    <mergeCell ref="B212:B215"/>
    <mergeCell ref="B216:B220"/>
    <mergeCell ref="B221:B227"/>
    <mergeCell ref="B230:B231"/>
    <mergeCell ref="B232:B233"/>
    <mergeCell ref="B234:B235"/>
    <mergeCell ref="B236:B237"/>
    <mergeCell ref="B240:B241"/>
    <mergeCell ref="B243:B244"/>
    <mergeCell ref="B246:B247"/>
    <mergeCell ref="B250:B253"/>
    <mergeCell ref="B254:B257"/>
    <mergeCell ref="B258:B262"/>
    <mergeCell ref="B263:B270"/>
    <mergeCell ref="B271:B272"/>
    <mergeCell ref="B273:B277"/>
    <mergeCell ref="C2:C9"/>
    <mergeCell ref="C10:C15"/>
    <mergeCell ref="C16:C17"/>
    <mergeCell ref="C19:C31"/>
    <mergeCell ref="C32:C33"/>
    <mergeCell ref="C34:C43"/>
    <mergeCell ref="C44:C51"/>
    <mergeCell ref="C53:C59"/>
    <mergeCell ref="C60:C66"/>
    <mergeCell ref="C67:C74"/>
    <mergeCell ref="C75:C77"/>
    <mergeCell ref="C78:C82"/>
    <mergeCell ref="C83:C85"/>
    <mergeCell ref="C86:C92"/>
    <mergeCell ref="C93:C96"/>
    <mergeCell ref="C97:C101"/>
    <mergeCell ref="C102:C106"/>
    <mergeCell ref="C108:C118"/>
    <mergeCell ref="C119:C127"/>
    <mergeCell ref="C128:C140"/>
    <mergeCell ref="C141:C144"/>
    <mergeCell ref="C146:C152"/>
    <mergeCell ref="C153:C159"/>
    <mergeCell ref="C160:C164"/>
    <mergeCell ref="C165:C169"/>
    <mergeCell ref="C170:C176"/>
    <mergeCell ref="C177:C183"/>
    <mergeCell ref="C185:C195"/>
    <mergeCell ref="C196:C211"/>
    <mergeCell ref="C212:C215"/>
    <mergeCell ref="C216:C220"/>
    <mergeCell ref="C221:C227"/>
    <mergeCell ref="C230:C231"/>
    <mergeCell ref="C232:C233"/>
    <mergeCell ref="C234:C235"/>
    <mergeCell ref="C236:C237"/>
    <mergeCell ref="C240:C241"/>
    <mergeCell ref="C243:C244"/>
    <mergeCell ref="C246:C247"/>
    <mergeCell ref="C250:C253"/>
    <mergeCell ref="C254:C257"/>
    <mergeCell ref="C258:C262"/>
    <mergeCell ref="C263:C270"/>
    <mergeCell ref="C271:C272"/>
    <mergeCell ref="C273:C277"/>
    <mergeCell ref="D2:D9"/>
    <mergeCell ref="D10:D15"/>
    <mergeCell ref="D16:D17"/>
    <mergeCell ref="D19:D31"/>
    <mergeCell ref="D32:D33"/>
    <mergeCell ref="D34:D43"/>
    <mergeCell ref="D44:D51"/>
    <mergeCell ref="D53:D59"/>
    <mergeCell ref="D60:D66"/>
    <mergeCell ref="D67:D74"/>
    <mergeCell ref="D75:D77"/>
    <mergeCell ref="D78:D82"/>
    <mergeCell ref="D83:D85"/>
    <mergeCell ref="D86:D92"/>
    <mergeCell ref="D93:D96"/>
    <mergeCell ref="D97:D101"/>
    <mergeCell ref="D102:D106"/>
    <mergeCell ref="D108:D118"/>
    <mergeCell ref="D119:D127"/>
    <mergeCell ref="D128:D140"/>
    <mergeCell ref="D141:D144"/>
    <mergeCell ref="D146:D152"/>
    <mergeCell ref="D153:D159"/>
    <mergeCell ref="D160:D164"/>
    <mergeCell ref="D165:D169"/>
    <mergeCell ref="D170:D176"/>
    <mergeCell ref="D177:D183"/>
    <mergeCell ref="D185:D195"/>
    <mergeCell ref="D196:D211"/>
    <mergeCell ref="D212:D215"/>
    <mergeCell ref="D216:D220"/>
    <mergeCell ref="D221:D227"/>
    <mergeCell ref="D230:D231"/>
    <mergeCell ref="D232:D233"/>
    <mergeCell ref="D234:D235"/>
    <mergeCell ref="D236:D237"/>
    <mergeCell ref="D240:D241"/>
    <mergeCell ref="D243:D244"/>
    <mergeCell ref="D246:D247"/>
    <mergeCell ref="D250:D253"/>
    <mergeCell ref="D254:D257"/>
    <mergeCell ref="D258:D262"/>
    <mergeCell ref="D263:D270"/>
    <mergeCell ref="D271:D272"/>
    <mergeCell ref="D273:D277"/>
    <mergeCell ref="E2:E9"/>
    <mergeCell ref="E10:E15"/>
    <mergeCell ref="E16:E17"/>
    <mergeCell ref="E19:E31"/>
    <mergeCell ref="E32:E33"/>
    <mergeCell ref="E34:E43"/>
    <mergeCell ref="E44:E51"/>
    <mergeCell ref="E53:E59"/>
    <mergeCell ref="E60:E66"/>
    <mergeCell ref="E67:E74"/>
    <mergeCell ref="E75:E77"/>
    <mergeCell ref="E78:E82"/>
    <mergeCell ref="E83:E85"/>
    <mergeCell ref="E86:E92"/>
    <mergeCell ref="E93:E96"/>
    <mergeCell ref="E97:E101"/>
    <mergeCell ref="E102:E106"/>
    <mergeCell ref="E108:E118"/>
    <mergeCell ref="E119:E127"/>
    <mergeCell ref="E128:E140"/>
    <mergeCell ref="E141:E144"/>
    <mergeCell ref="E146:E152"/>
    <mergeCell ref="E153:E159"/>
    <mergeCell ref="E160:E164"/>
    <mergeCell ref="E165:E169"/>
    <mergeCell ref="E170:E176"/>
    <mergeCell ref="E177:E183"/>
    <mergeCell ref="E185:E195"/>
    <mergeCell ref="E196:E211"/>
    <mergeCell ref="E212:E215"/>
    <mergeCell ref="E216:E220"/>
    <mergeCell ref="E221:E227"/>
    <mergeCell ref="E230:E231"/>
    <mergeCell ref="E232:E233"/>
    <mergeCell ref="E234:E235"/>
    <mergeCell ref="E236:E237"/>
    <mergeCell ref="E240:E241"/>
    <mergeCell ref="E243:E244"/>
    <mergeCell ref="E246:E247"/>
    <mergeCell ref="E250:E253"/>
    <mergeCell ref="E254:E257"/>
    <mergeCell ref="E258:E262"/>
    <mergeCell ref="E263:E270"/>
    <mergeCell ref="E271:E272"/>
    <mergeCell ref="E273:E277"/>
    <mergeCell ref="I2:I9"/>
    <mergeCell ref="I10:I18"/>
    <mergeCell ref="I19:I33"/>
    <mergeCell ref="I34:I43"/>
    <mergeCell ref="I44:I52"/>
    <mergeCell ref="I53:I59"/>
    <mergeCell ref="I60:I66"/>
    <mergeCell ref="I67:I85"/>
    <mergeCell ref="I86:I92"/>
    <mergeCell ref="I93:I107"/>
    <mergeCell ref="I108:I127"/>
    <mergeCell ref="I128:I144"/>
    <mergeCell ref="I145:I183"/>
    <mergeCell ref="I184:I211"/>
    <mergeCell ref="I212:I229"/>
    <mergeCell ref="I230:I249"/>
    <mergeCell ref="I250:I278"/>
    <mergeCell ref="K216:K220"/>
    <mergeCell ref="K221:K227"/>
  </mergeCells>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15"/>
  <sheetViews>
    <sheetView zoomScale="70" zoomScaleNormal="70" topLeftCell="A202" workbookViewId="0">
      <selection activeCell="F4" sqref="F4:F207"/>
    </sheetView>
  </sheetViews>
  <sheetFormatPr defaultColWidth="9" defaultRowHeight="14.25"/>
  <cols>
    <col min="1" max="1" width="5.25" customWidth="1"/>
    <col min="3" max="3" width="18.5" customWidth="1"/>
    <col min="4" max="4" width="13.1333333333333" customWidth="1"/>
    <col min="5" max="5" width="9.38333333333333" customWidth="1"/>
    <col min="7" max="7" width="9" style="101"/>
    <col min="8" max="8" width="37.25" customWidth="1"/>
    <col min="9" max="9" width="19" customWidth="1"/>
    <col min="10" max="10" width="63.3833333333333" customWidth="1"/>
    <col min="11" max="11" width="9" style="102" customWidth="1"/>
    <col min="12" max="12" width="5.88333333333333" customWidth="1"/>
    <col min="13" max="13" width="12.75" customWidth="1"/>
    <col min="14" max="14" width="8.5" customWidth="1"/>
    <col min="15" max="15" width="10.5" customWidth="1"/>
    <col min="16" max="16" width="8.5" customWidth="1"/>
    <col min="17" max="17" width="6.38333333333333" customWidth="1"/>
    <col min="18" max="18" width="9.5" customWidth="1"/>
    <col min="20" max="20" width="10.5" customWidth="1"/>
    <col min="21" max="21" width="5.38333333333333" customWidth="1"/>
    <col min="22" max="22" width="8.5" customWidth="1"/>
    <col min="23" max="23" width="9.5" customWidth="1"/>
    <col min="24" max="24" width="7.38333333333333" customWidth="1"/>
    <col min="25" max="25" width="10.5" customWidth="1"/>
    <col min="26" max="26" width="12.75" customWidth="1"/>
    <col min="27" max="27" width="10.5" customWidth="1"/>
    <col min="28" max="28" width="6.38333333333333" customWidth="1"/>
    <col min="29" max="29" width="13.8833333333333" customWidth="1"/>
  </cols>
  <sheetData>
    <row r="1" ht="36.75" spans="1:14">
      <c r="A1" s="3" t="s">
        <v>1959</v>
      </c>
      <c r="B1" s="3"/>
      <c r="C1" s="3"/>
      <c r="D1" s="3"/>
      <c r="E1" s="3"/>
      <c r="F1" s="3"/>
      <c r="G1" s="3"/>
      <c r="H1" s="3"/>
      <c r="I1" s="3"/>
      <c r="J1" s="3"/>
      <c r="K1" s="3"/>
      <c r="L1" s="150"/>
      <c r="M1" s="150"/>
      <c r="N1" s="150"/>
    </row>
    <row r="2" ht="20.25" spans="1:14">
      <c r="A2" s="103" t="s">
        <v>0</v>
      </c>
      <c r="B2" s="103"/>
      <c r="C2" s="103"/>
      <c r="D2" s="103"/>
      <c r="E2" s="103"/>
      <c r="F2" s="103"/>
      <c r="G2" s="103"/>
      <c r="H2" s="103"/>
      <c r="I2" s="103"/>
      <c r="J2" s="103"/>
      <c r="K2" s="103"/>
      <c r="L2" s="150"/>
      <c r="M2" s="150"/>
      <c r="N2" s="150"/>
    </row>
    <row r="3" s="99" customFormat="1" ht="71.25" spans="1:11">
      <c r="A3" s="104" t="s">
        <v>1</v>
      </c>
      <c r="B3" s="105" t="s">
        <v>3</v>
      </c>
      <c r="C3" s="105" t="s">
        <v>2</v>
      </c>
      <c r="D3" s="106" t="s">
        <v>5</v>
      </c>
      <c r="E3" s="106" t="s">
        <v>1960</v>
      </c>
      <c r="F3" s="106" t="s">
        <v>1961</v>
      </c>
      <c r="G3" s="107" t="s">
        <v>1962</v>
      </c>
      <c r="H3" s="108" t="s">
        <v>679</v>
      </c>
      <c r="I3" s="108" t="s">
        <v>12</v>
      </c>
      <c r="J3" s="105" t="s">
        <v>680</v>
      </c>
      <c r="K3" s="107" t="s">
        <v>3</v>
      </c>
    </row>
    <row r="4" spans="1:13">
      <c r="A4" s="109">
        <v>1</v>
      </c>
      <c r="B4" s="110" t="s">
        <v>1963</v>
      </c>
      <c r="C4" s="111" t="s">
        <v>1964</v>
      </c>
      <c r="D4" s="112">
        <v>37.378826</v>
      </c>
      <c r="E4" s="113">
        <v>0</v>
      </c>
      <c r="F4" s="113">
        <v>9.40021</v>
      </c>
      <c r="G4" s="114">
        <f>D4-F4</f>
        <v>27.978616</v>
      </c>
      <c r="H4" s="115" t="s">
        <v>1965</v>
      </c>
      <c r="I4" s="115">
        <v>27.978616</v>
      </c>
      <c r="J4" s="105"/>
      <c r="K4" s="126">
        <f>SUMIF(G4:G13,"&gt;0",G4:G13)</f>
        <v>446.561340087523</v>
      </c>
      <c r="L4" s="150"/>
      <c r="M4" s="150"/>
    </row>
    <row r="5" spans="1:13">
      <c r="A5" s="116"/>
      <c r="B5" s="117"/>
      <c r="C5" s="118" t="s">
        <v>1966</v>
      </c>
      <c r="D5" s="113">
        <v>161.326469421386</v>
      </c>
      <c r="E5" s="113">
        <v>2.64537</v>
      </c>
      <c r="F5" s="113">
        <v>11.199</v>
      </c>
      <c r="G5" s="114">
        <f>D5-F5</f>
        <v>150.127469421386</v>
      </c>
      <c r="H5" s="115" t="s">
        <v>1967</v>
      </c>
      <c r="I5" s="115">
        <v>150.127469421386</v>
      </c>
      <c r="J5" s="151" t="s">
        <v>1968</v>
      </c>
      <c r="K5" s="128"/>
      <c r="L5" s="152" t="s">
        <v>27</v>
      </c>
      <c r="M5" s="153">
        <f>SUM(G5:G207)-SUM(K4:K207)</f>
        <v>-970.705181555525</v>
      </c>
    </row>
    <row r="6" spans="1:13">
      <c r="A6" s="116"/>
      <c r="B6" s="117"/>
      <c r="C6" s="118" t="s">
        <v>1969</v>
      </c>
      <c r="D6" s="113">
        <v>91.3908500671386</v>
      </c>
      <c r="E6" s="113">
        <v>3.63741</v>
      </c>
      <c r="F6" s="113">
        <v>0.75302</v>
      </c>
      <c r="G6" s="114">
        <f>D6-F6</f>
        <v>90.6378300671386</v>
      </c>
      <c r="H6" s="115" t="s">
        <v>1967</v>
      </c>
      <c r="I6" s="115">
        <v>90.6378300671386</v>
      </c>
      <c r="J6" s="151" t="s">
        <v>1968</v>
      </c>
      <c r="K6" s="128"/>
      <c r="L6" s="150"/>
      <c r="M6" s="150"/>
    </row>
    <row r="7" spans="1:13">
      <c r="A7" s="116"/>
      <c r="B7" s="117"/>
      <c r="C7" s="110" t="s">
        <v>1970</v>
      </c>
      <c r="D7" s="119">
        <v>130.378005981445</v>
      </c>
      <c r="E7" s="119">
        <v>15.09525</v>
      </c>
      <c r="F7" s="119">
        <v>5.40089</v>
      </c>
      <c r="G7" s="120">
        <f>D7-F7</f>
        <v>124.977115981445</v>
      </c>
      <c r="H7" s="115" t="s">
        <v>1967</v>
      </c>
      <c r="I7" s="115">
        <v>40.9170680682087</v>
      </c>
      <c r="J7" s="151" t="s">
        <v>1968</v>
      </c>
      <c r="K7" s="128"/>
      <c r="L7" s="150"/>
      <c r="M7" s="150"/>
    </row>
    <row r="8" ht="28.5" spans="1:13">
      <c r="A8" s="116"/>
      <c r="B8" s="117"/>
      <c r="C8" s="117"/>
      <c r="D8" s="121"/>
      <c r="E8" s="121"/>
      <c r="F8" s="121"/>
      <c r="G8" s="122"/>
      <c r="H8" s="115" t="s">
        <v>1971</v>
      </c>
      <c r="I8" s="115">
        <v>74.4067847266087</v>
      </c>
      <c r="J8" s="151" t="s">
        <v>1972</v>
      </c>
      <c r="K8" s="128"/>
      <c r="L8" s="150"/>
      <c r="M8" s="150"/>
    </row>
    <row r="9" spans="1:13">
      <c r="A9" s="116"/>
      <c r="B9" s="117"/>
      <c r="C9" s="123"/>
      <c r="D9" s="124"/>
      <c r="E9" s="124"/>
      <c r="F9" s="124"/>
      <c r="G9" s="125"/>
      <c r="H9" s="115" t="s">
        <v>1965</v>
      </c>
      <c r="I9" s="115">
        <v>9.65326318662763</v>
      </c>
      <c r="J9" s="151" t="s">
        <v>1968</v>
      </c>
      <c r="K9" s="128"/>
      <c r="L9" s="150"/>
      <c r="M9" s="150"/>
    </row>
    <row r="10" ht="28.5" spans="1:13">
      <c r="A10" s="116"/>
      <c r="B10" s="117"/>
      <c r="C10" s="110" t="s">
        <v>1973</v>
      </c>
      <c r="D10" s="119">
        <v>59.5670986175537</v>
      </c>
      <c r="E10" s="119">
        <v>14.51205</v>
      </c>
      <c r="F10" s="119">
        <v>6.72679</v>
      </c>
      <c r="G10" s="120">
        <f>D10-F10</f>
        <v>52.8403086175537</v>
      </c>
      <c r="H10" s="115" t="s">
        <v>1971</v>
      </c>
      <c r="I10" s="115">
        <v>29.989052831023</v>
      </c>
      <c r="J10" s="151" t="s">
        <v>1972</v>
      </c>
      <c r="K10" s="128"/>
      <c r="L10" s="150"/>
      <c r="M10" s="150"/>
    </row>
    <row r="11" spans="1:13">
      <c r="A11" s="116"/>
      <c r="B11" s="117"/>
      <c r="C11" s="123"/>
      <c r="D11" s="124"/>
      <c r="E11" s="124"/>
      <c r="F11" s="124"/>
      <c r="G11" s="125"/>
      <c r="H11" s="115" t="s">
        <v>1965</v>
      </c>
      <c r="I11" s="115">
        <v>22.8512557865307</v>
      </c>
      <c r="J11" s="151" t="s">
        <v>1968</v>
      </c>
      <c r="K11" s="128"/>
      <c r="L11" s="150"/>
      <c r="M11" s="150"/>
    </row>
    <row r="12" ht="28.5" spans="1:13">
      <c r="A12" s="116"/>
      <c r="B12" s="117"/>
      <c r="C12" s="110" t="s">
        <v>1974</v>
      </c>
      <c r="D12" s="110">
        <v>-184.328117370605</v>
      </c>
      <c r="E12" s="119">
        <v>26.93866</v>
      </c>
      <c r="F12" s="119">
        <v>13.78325</v>
      </c>
      <c r="G12" s="126">
        <f>D12-F12</f>
        <v>-198.111367370605</v>
      </c>
      <c r="H12" s="115" t="s">
        <v>1971</v>
      </c>
      <c r="I12" s="115">
        <v>0</v>
      </c>
      <c r="J12" s="151" t="s">
        <v>1972</v>
      </c>
      <c r="K12" s="128"/>
      <c r="L12" s="150"/>
      <c r="M12" s="150"/>
    </row>
    <row r="13" ht="28.5" spans="1:13">
      <c r="A13" s="127"/>
      <c r="B13" s="123"/>
      <c r="C13" s="123"/>
      <c r="D13" s="117"/>
      <c r="E13" s="124"/>
      <c r="F13" s="124"/>
      <c r="G13" s="128"/>
      <c r="H13" s="115" t="s">
        <v>1975</v>
      </c>
      <c r="I13" s="115">
        <v>0</v>
      </c>
      <c r="J13" s="151" t="s">
        <v>1976</v>
      </c>
      <c r="K13" s="133"/>
      <c r="L13" s="150"/>
      <c r="M13" s="150"/>
    </row>
    <row r="14" ht="71.25" spans="1:13">
      <c r="A14" s="109">
        <v>2</v>
      </c>
      <c r="B14" s="110" t="s">
        <v>1977</v>
      </c>
      <c r="C14" s="110" t="s">
        <v>1978</v>
      </c>
      <c r="D14" s="110">
        <v>115.312229156494</v>
      </c>
      <c r="E14" s="129">
        <v>85.30648</v>
      </c>
      <c r="F14" s="129">
        <v>5.39207</v>
      </c>
      <c r="G14" s="126">
        <f>D14-F14</f>
        <v>109.920159156494</v>
      </c>
      <c r="H14" s="130" t="s">
        <v>1979</v>
      </c>
      <c r="I14" s="154">
        <v>27.5720077937725</v>
      </c>
      <c r="J14" s="155" t="s">
        <v>1980</v>
      </c>
      <c r="K14" s="126">
        <f>SUMIF(G14:G22,"&gt;0",G14:G22)</f>
        <v>114.363429286194</v>
      </c>
      <c r="L14" s="150"/>
      <c r="M14" s="150"/>
    </row>
    <row r="15" ht="142.5" spans="1:13">
      <c r="A15" s="116"/>
      <c r="B15" s="117"/>
      <c r="C15" s="117"/>
      <c r="D15" s="117"/>
      <c r="E15" s="131"/>
      <c r="F15" s="131"/>
      <c r="G15" s="128"/>
      <c r="H15" s="130" t="s">
        <v>1981</v>
      </c>
      <c r="I15" s="154">
        <v>31.318773238125</v>
      </c>
      <c r="J15" s="155" t="s">
        <v>1982</v>
      </c>
      <c r="K15" s="128"/>
      <c r="L15" s="150"/>
      <c r="M15" s="150"/>
    </row>
    <row r="16" ht="57" spans="1:13">
      <c r="A16" s="116"/>
      <c r="B16" s="117"/>
      <c r="C16" s="117"/>
      <c r="D16" s="117"/>
      <c r="E16" s="131"/>
      <c r="F16" s="131"/>
      <c r="G16" s="128"/>
      <c r="H16" s="130" t="s">
        <v>1983</v>
      </c>
      <c r="I16" s="154">
        <v>13.1330310638783</v>
      </c>
      <c r="J16" s="155" t="s">
        <v>1984</v>
      </c>
      <c r="K16" s="128"/>
      <c r="L16" s="150"/>
      <c r="M16" s="150"/>
    </row>
    <row r="17" ht="142.5" spans="1:13">
      <c r="A17" s="116"/>
      <c r="B17" s="117"/>
      <c r="C17" s="117"/>
      <c r="D17" s="117"/>
      <c r="E17" s="131"/>
      <c r="F17" s="131"/>
      <c r="G17" s="128"/>
      <c r="H17" s="130" t="s">
        <v>1985</v>
      </c>
      <c r="I17" s="154">
        <v>13.0226694582995</v>
      </c>
      <c r="J17" s="156" t="s">
        <v>1986</v>
      </c>
      <c r="K17" s="128"/>
      <c r="L17" s="150"/>
      <c r="M17" s="150"/>
    </row>
    <row r="18" ht="85.5" spans="1:13">
      <c r="A18" s="116"/>
      <c r="B18" s="117"/>
      <c r="C18" s="117"/>
      <c r="D18" s="117"/>
      <c r="E18" s="131"/>
      <c r="F18" s="131"/>
      <c r="G18" s="128"/>
      <c r="H18" s="130" t="s">
        <v>1987</v>
      </c>
      <c r="I18" s="154">
        <v>7.43776032543054</v>
      </c>
      <c r="J18" s="155" t="s">
        <v>1988</v>
      </c>
      <c r="K18" s="128"/>
      <c r="L18" s="150"/>
      <c r="M18" s="150"/>
    </row>
    <row r="19" ht="57" spans="1:13">
      <c r="A19" s="116"/>
      <c r="B19" s="117"/>
      <c r="C19" s="117"/>
      <c r="D19" s="117"/>
      <c r="E19" s="131"/>
      <c r="F19" s="131"/>
      <c r="G19" s="128"/>
      <c r="H19" s="130" t="s">
        <v>1989</v>
      </c>
      <c r="I19" s="154">
        <v>7.83936009298015</v>
      </c>
      <c r="J19" s="155" t="s">
        <v>1990</v>
      </c>
      <c r="K19" s="128"/>
      <c r="L19" s="150"/>
      <c r="M19" s="150"/>
    </row>
    <row r="20" ht="85.5" spans="1:13">
      <c r="A20" s="116"/>
      <c r="B20" s="117"/>
      <c r="C20" s="123"/>
      <c r="D20" s="123"/>
      <c r="E20" s="132"/>
      <c r="F20" s="132"/>
      <c r="G20" s="133"/>
      <c r="H20" s="130" t="s">
        <v>1991</v>
      </c>
      <c r="I20" s="154">
        <v>9.59655718400804</v>
      </c>
      <c r="J20" s="155" t="s">
        <v>1992</v>
      </c>
      <c r="K20" s="128"/>
      <c r="L20" s="150"/>
      <c r="M20" s="150"/>
    </row>
    <row r="21" ht="128.25" spans="1:13">
      <c r="A21" s="116"/>
      <c r="B21" s="117"/>
      <c r="C21" s="110" t="s">
        <v>1993</v>
      </c>
      <c r="D21" s="110">
        <v>4.5952501296997</v>
      </c>
      <c r="E21" s="110">
        <v>30.88838</v>
      </c>
      <c r="F21" s="129">
        <v>0.15198</v>
      </c>
      <c r="G21" s="126">
        <f>D21-F21</f>
        <v>4.4432701296997</v>
      </c>
      <c r="H21" s="130" t="s">
        <v>1994</v>
      </c>
      <c r="I21" s="157">
        <v>2.8</v>
      </c>
      <c r="J21" s="155" t="s">
        <v>1995</v>
      </c>
      <c r="K21" s="128"/>
      <c r="L21" s="150"/>
      <c r="M21" s="150"/>
    </row>
    <row r="22" ht="99.75" spans="1:13">
      <c r="A22" s="127"/>
      <c r="B22" s="117"/>
      <c r="C22" s="123"/>
      <c r="D22" s="123"/>
      <c r="E22" s="123"/>
      <c r="F22" s="132"/>
      <c r="G22" s="133"/>
      <c r="H22" s="130" t="s">
        <v>1996</v>
      </c>
      <c r="I22" s="157">
        <v>1.64</v>
      </c>
      <c r="J22" s="155" t="s">
        <v>1997</v>
      </c>
      <c r="K22" s="133"/>
      <c r="L22" s="150"/>
      <c r="M22" s="150"/>
    </row>
    <row r="23" ht="228" spans="1:14">
      <c r="A23" s="109">
        <v>3</v>
      </c>
      <c r="B23" s="110" t="s">
        <v>1998</v>
      </c>
      <c r="C23" s="110" t="s">
        <v>1999</v>
      </c>
      <c r="D23" s="110">
        <v>23.8505802154541</v>
      </c>
      <c r="E23" s="110">
        <v>159.08926</v>
      </c>
      <c r="F23" s="110">
        <v>5.53953</v>
      </c>
      <c r="G23" s="126">
        <f>D23-F23</f>
        <v>18.3110502154541</v>
      </c>
      <c r="H23" s="134" t="s">
        <v>2000</v>
      </c>
      <c r="I23" s="158">
        <v>7.42815335156223</v>
      </c>
      <c r="J23" s="151" t="s">
        <v>2001</v>
      </c>
      <c r="K23" s="126">
        <f>SUMIF(G23:G31,"&gt;0",G23:G31)</f>
        <v>18.3110502154541</v>
      </c>
      <c r="L23" s="150"/>
      <c r="M23" s="150">
        <v>7.42815335156223</v>
      </c>
      <c r="N23">
        <v>18.31</v>
      </c>
    </row>
    <row r="24" ht="85.5" spans="1:13">
      <c r="A24" s="116"/>
      <c r="B24" s="117"/>
      <c r="C24" s="117"/>
      <c r="D24" s="117"/>
      <c r="E24" s="117"/>
      <c r="F24" s="117"/>
      <c r="G24" s="128"/>
      <c r="H24" s="134" t="s">
        <v>2002</v>
      </c>
      <c r="I24" s="158">
        <v>1.11722554639026</v>
      </c>
      <c r="J24" s="151" t="s">
        <v>2003</v>
      </c>
      <c r="K24" s="128"/>
      <c r="L24" s="150"/>
      <c r="M24" s="150">
        <v>1.11722554639026</v>
      </c>
    </row>
    <row r="25" ht="185.25" spans="1:13">
      <c r="A25" s="116"/>
      <c r="B25" s="117"/>
      <c r="C25" s="117"/>
      <c r="D25" s="117"/>
      <c r="E25" s="117"/>
      <c r="F25" s="117"/>
      <c r="G25" s="128"/>
      <c r="H25" s="134" t="s">
        <v>2004</v>
      </c>
      <c r="I25" s="158">
        <v>6.3542202950946</v>
      </c>
      <c r="J25" s="151" t="s">
        <v>2005</v>
      </c>
      <c r="K25" s="128"/>
      <c r="L25" s="150"/>
      <c r="M25" s="150">
        <v>6.3542202950946</v>
      </c>
    </row>
    <row r="26" ht="185.25" spans="1:13">
      <c r="A26" s="116"/>
      <c r="B26" s="117"/>
      <c r="C26" s="117"/>
      <c r="D26" s="117"/>
      <c r="E26" s="117"/>
      <c r="F26" s="117"/>
      <c r="G26" s="128"/>
      <c r="H26" s="134" t="s">
        <v>2006</v>
      </c>
      <c r="I26" s="158">
        <v>0.791477490361184</v>
      </c>
      <c r="J26" s="151" t="s">
        <v>2007</v>
      </c>
      <c r="K26" s="128"/>
      <c r="L26" s="150"/>
      <c r="M26" s="150">
        <v>0.791477490361184</v>
      </c>
    </row>
    <row r="27" ht="99.75" spans="1:13">
      <c r="A27" s="116"/>
      <c r="B27" s="117"/>
      <c r="C27" s="117"/>
      <c r="D27" s="117"/>
      <c r="E27" s="117"/>
      <c r="F27" s="117"/>
      <c r="G27" s="128"/>
      <c r="H27" s="134" t="s">
        <v>2008</v>
      </c>
      <c r="I27" s="158">
        <v>0.0121777584556538</v>
      </c>
      <c r="J27" s="151" t="s">
        <v>2009</v>
      </c>
      <c r="K27" s="128"/>
      <c r="L27" s="150"/>
      <c r="M27" s="150">
        <v>0.0121777584556538</v>
      </c>
    </row>
    <row r="28" ht="99.75" spans="1:13">
      <c r="A28" s="116"/>
      <c r="B28" s="117"/>
      <c r="C28" s="123"/>
      <c r="D28" s="123"/>
      <c r="E28" s="123"/>
      <c r="F28" s="123"/>
      <c r="G28" s="133"/>
      <c r="H28" s="134" t="s">
        <v>2010</v>
      </c>
      <c r="I28" s="158">
        <v>2.60674555813608</v>
      </c>
      <c r="J28" s="151" t="s">
        <v>2011</v>
      </c>
      <c r="K28" s="128"/>
      <c r="L28" s="150"/>
      <c r="M28" s="150">
        <v>2.60674555813608</v>
      </c>
    </row>
    <row r="29" ht="71.25" spans="1:13">
      <c r="A29" s="116">
        <v>9</v>
      </c>
      <c r="B29" s="117"/>
      <c r="C29" s="110" t="s">
        <v>2012</v>
      </c>
      <c r="D29" s="110">
        <v>-2.30865502357482</v>
      </c>
      <c r="E29" s="110">
        <v>0</v>
      </c>
      <c r="F29" s="110">
        <v>1.9759</v>
      </c>
      <c r="G29" s="126">
        <v>0</v>
      </c>
      <c r="H29" s="134" t="s">
        <v>2013</v>
      </c>
      <c r="I29" s="159">
        <v>0</v>
      </c>
      <c r="J29" s="151" t="s">
        <v>2014</v>
      </c>
      <c r="K29" s="128"/>
      <c r="L29" s="150"/>
      <c r="M29" s="150">
        <f>SUM(M23:M28)</f>
        <v>18.31</v>
      </c>
    </row>
    <row r="30" ht="85.5" spans="1:13">
      <c r="A30" s="116"/>
      <c r="B30" s="117"/>
      <c r="C30" s="117"/>
      <c r="D30" s="117"/>
      <c r="E30" s="117"/>
      <c r="F30" s="117"/>
      <c r="G30" s="128"/>
      <c r="H30" s="134" t="s">
        <v>2015</v>
      </c>
      <c r="I30" s="134">
        <v>0</v>
      </c>
      <c r="J30" s="151" t="s">
        <v>2016</v>
      </c>
      <c r="K30" s="128"/>
      <c r="L30" s="150"/>
      <c r="M30" s="150"/>
    </row>
    <row r="31" ht="99.75" spans="1:13">
      <c r="A31" s="127"/>
      <c r="B31" s="123"/>
      <c r="C31" s="123"/>
      <c r="D31" s="123"/>
      <c r="E31" s="123"/>
      <c r="F31" s="123"/>
      <c r="G31" s="133"/>
      <c r="H31" s="134" t="s">
        <v>2017</v>
      </c>
      <c r="I31" s="134">
        <v>0</v>
      </c>
      <c r="J31" s="151" t="s">
        <v>2018</v>
      </c>
      <c r="K31" s="133"/>
      <c r="L31" s="150"/>
      <c r="M31" s="150"/>
    </row>
    <row r="32" s="100" customFormat="1" spans="1:13">
      <c r="A32" s="135">
        <v>4</v>
      </c>
      <c r="B32" s="136" t="s">
        <v>2019</v>
      </c>
      <c r="C32" s="136" t="s">
        <v>2020</v>
      </c>
      <c r="D32" s="136">
        <v>22.5106601715087</v>
      </c>
      <c r="E32" s="136">
        <v>4.483605</v>
      </c>
      <c r="F32" s="137">
        <v>1.54550604922885</v>
      </c>
      <c r="G32" s="126">
        <v>18.01</v>
      </c>
      <c r="H32" s="136" t="s">
        <v>2019</v>
      </c>
      <c r="I32" s="160">
        <v>18.01</v>
      </c>
      <c r="J32" s="161" t="s">
        <v>2021</v>
      </c>
      <c r="K32" s="126">
        <f>SUMIF(G32:G48,"&gt;0",G32:G48)</f>
        <v>178.115540034061</v>
      </c>
      <c r="L32" s="162"/>
      <c r="M32" s="162"/>
    </row>
    <row r="33" s="100" customFormat="1" spans="1:13">
      <c r="A33" s="138"/>
      <c r="B33" s="139"/>
      <c r="C33" s="139"/>
      <c r="D33" s="139"/>
      <c r="E33" s="139"/>
      <c r="F33" s="140"/>
      <c r="G33" s="128"/>
      <c r="H33" s="139"/>
      <c r="I33" s="163"/>
      <c r="J33" s="164"/>
      <c r="K33" s="128"/>
      <c r="L33" s="162"/>
      <c r="M33" s="162"/>
    </row>
    <row r="34" s="100" customFormat="1" spans="1:29">
      <c r="A34" s="138"/>
      <c r="B34" s="139"/>
      <c r="C34" s="141"/>
      <c r="D34" s="141"/>
      <c r="E34" s="141"/>
      <c r="F34" s="142"/>
      <c r="G34" s="133"/>
      <c r="H34" s="141"/>
      <c r="I34" s="165"/>
      <c r="J34" s="166"/>
      <c r="K34" s="128"/>
      <c r="L34" s="162"/>
      <c r="M34" s="162"/>
      <c r="AC34" s="174">
        <v>-192.492195129394</v>
      </c>
    </row>
    <row r="35" s="100" customFormat="1" spans="1:13">
      <c r="A35" s="138"/>
      <c r="B35" s="139"/>
      <c r="C35" s="136" t="s">
        <v>2022</v>
      </c>
      <c r="D35" s="136">
        <v>100.201332092285</v>
      </c>
      <c r="E35" s="136">
        <v>15.85511</v>
      </c>
      <c r="F35" s="137">
        <v>0.943563950771148</v>
      </c>
      <c r="G35" s="126">
        <f>D35-F35</f>
        <v>99.2577681415138</v>
      </c>
      <c r="H35" s="136" t="s">
        <v>2019</v>
      </c>
      <c r="I35" s="160">
        <v>99.26</v>
      </c>
      <c r="J35" s="161" t="s">
        <v>2023</v>
      </c>
      <c r="K35" s="128"/>
      <c r="L35" s="162"/>
      <c r="M35" s="162"/>
    </row>
    <row r="36" s="100" customFormat="1" spans="1:13">
      <c r="A36" s="138"/>
      <c r="B36" s="139"/>
      <c r="C36" s="139"/>
      <c r="D36" s="139"/>
      <c r="E36" s="139"/>
      <c r="F36" s="140"/>
      <c r="G36" s="128"/>
      <c r="H36" s="139"/>
      <c r="I36" s="163"/>
      <c r="J36" s="164"/>
      <c r="K36" s="128"/>
      <c r="L36" s="162"/>
      <c r="M36" s="162"/>
    </row>
    <row r="37" s="100" customFormat="1" spans="1:13">
      <c r="A37" s="138"/>
      <c r="B37" s="139"/>
      <c r="C37" s="139"/>
      <c r="D37" s="139"/>
      <c r="E37" s="139"/>
      <c r="F37" s="140"/>
      <c r="G37" s="128"/>
      <c r="H37" s="139"/>
      <c r="I37" s="163"/>
      <c r="J37" s="164"/>
      <c r="K37" s="128"/>
      <c r="L37" s="162"/>
      <c r="M37" s="162"/>
    </row>
    <row r="38" s="100" customFormat="1" spans="1:13">
      <c r="A38" s="138"/>
      <c r="B38" s="139"/>
      <c r="C38" s="139"/>
      <c r="D38" s="139"/>
      <c r="E38" s="139"/>
      <c r="F38" s="140"/>
      <c r="G38" s="128"/>
      <c r="H38" s="139"/>
      <c r="I38" s="163"/>
      <c r="J38" s="164"/>
      <c r="K38" s="128"/>
      <c r="L38" s="162"/>
      <c r="M38" s="162"/>
    </row>
    <row r="39" s="100" customFormat="1" spans="1:13">
      <c r="A39" s="138"/>
      <c r="B39" s="139"/>
      <c r="C39" s="141"/>
      <c r="D39" s="141"/>
      <c r="E39" s="141"/>
      <c r="F39" s="142"/>
      <c r="G39" s="133"/>
      <c r="H39" s="141"/>
      <c r="I39" s="165"/>
      <c r="J39" s="166"/>
      <c r="K39" s="128"/>
      <c r="L39" s="162"/>
      <c r="M39" s="162"/>
    </row>
    <row r="40" s="100" customFormat="1" spans="1:13">
      <c r="A40" s="138"/>
      <c r="B40" s="139"/>
      <c r="C40" s="136" t="s">
        <v>2024</v>
      </c>
      <c r="D40" s="136">
        <v>12.8377718925476</v>
      </c>
      <c r="E40" s="136">
        <v>12.6849</v>
      </c>
      <c r="F40" s="136">
        <v>0</v>
      </c>
      <c r="G40" s="126">
        <f>D40-F40</f>
        <v>12.8377718925476</v>
      </c>
      <c r="H40" s="136" t="s">
        <v>2019</v>
      </c>
      <c r="I40" s="160">
        <v>12.84</v>
      </c>
      <c r="J40" s="161" t="s">
        <v>2025</v>
      </c>
      <c r="K40" s="128"/>
      <c r="L40" s="162"/>
      <c r="M40" s="162"/>
    </row>
    <row r="41" s="100" customFormat="1" spans="1:13">
      <c r="A41" s="138"/>
      <c r="B41" s="139"/>
      <c r="C41" s="139"/>
      <c r="D41" s="139"/>
      <c r="E41" s="139"/>
      <c r="F41" s="139"/>
      <c r="G41" s="128"/>
      <c r="H41" s="139"/>
      <c r="I41" s="163"/>
      <c r="J41" s="164"/>
      <c r="K41" s="128"/>
      <c r="L41" s="162"/>
      <c r="M41" s="162"/>
    </row>
    <row r="42" s="100" customFormat="1" spans="1:13">
      <c r="A42" s="138"/>
      <c r="B42" s="139"/>
      <c r="C42" s="139"/>
      <c r="D42" s="139"/>
      <c r="E42" s="139"/>
      <c r="F42" s="139"/>
      <c r="G42" s="128"/>
      <c r="H42" s="139"/>
      <c r="I42" s="163"/>
      <c r="J42" s="164"/>
      <c r="K42" s="128"/>
      <c r="L42" s="162"/>
      <c r="M42" s="162"/>
    </row>
    <row r="43" s="100" customFormat="1" spans="1:13">
      <c r="A43" s="138"/>
      <c r="B43" s="139"/>
      <c r="C43" s="139"/>
      <c r="D43" s="139"/>
      <c r="E43" s="139"/>
      <c r="F43" s="139"/>
      <c r="G43" s="128"/>
      <c r="H43" s="139"/>
      <c r="I43" s="163"/>
      <c r="J43" s="164"/>
      <c r="K43" s="128"/>
      <c r="L43" s="162"/>
      <c r="M43" s="162"/>
    </row>
    <row r="44" s="100" customFormat="1" spans="1:13">
      <c r="A44" s="138"/>
      <c r="B44" s="139"/>
      <c r="C44" s="139"/>
      <c r="D44" s="139"/>
      <c r="E44" s="139"/>
      <c r="F44" s="139"/>
      <c r="G44" s="128"/>
      <c r="H44" s="139"/>
      <c r="I44" s="163"/>
      <c r="J44" s="164"/>
      <c r="K44" s="128"/>
      <c r="L44" s="162"/>
      <c r="M44" s="162"/>
    </row>
    <row r="45" s="100" customFormat="1" spans="1:13">
      <c r="A45" s="138"/>
      <c r="B45" s="139"/>
      <c r="C45" s="141"/>
      <c r="D45" s="141"/>
      <c r="E45" s="141"/>
      <c r="F45" s="141"/>
      <c r="G45" s="133"/>
      <c r="H45" s="141"/>
      <c r="I45" s="165"/>
      <c r="J45" s="166"/>
      <c r="K45" s="128"/>
      <c r="L45" s="162"/>
      <c r="M45" s="162"/>
    </row>
    <row r="46" s="100" customFormat="1" spans="1:13">
      <c r="A46" s="138"/>
      <c r="B46" s="139"/>
      <c r="C46" s="143" t="s">
        <v>2026</v>
      </c>
      <c r="D46" s="143">
        <v>0</v>
      </c>
      <c r="E46" s="143">
        <v>0</v>
      </c>
      <c r="F46" s="143">
        <v>0</v>
      </c>
      <c r="G46" s="144">
        <f t="shared" ref="G46" si="0">D46-F46</f>
        <v>0</v>
      </c>
      <c r="H46" s="143" t="s">
        <v>2019</v>
      </c>
      <c r="I46" s="167">
        <v>0</v>
      </c>
      <c r="J46" s="168" t="s">
        <v>1968</v>
      </c>
      <c r="K46" s="128"/>
      <c r="L46" s="162"/>
      <c r="M46" s="162"/>
    </row>
    <row r="47" s="100" customFormat="1" ht="28.5" spans="1:13">
      <c r="A47" s="138"/>
      <c r="B47" s="139"/>
      <c r="C47" s="143" t="s">
        <v>2027</v>
      </c>
      <c r="D47" s="143">
        <v>25.1234998703002</v>
      </c>
      <c r="E47" s="143">
        <v>30.7451</v>
      </c>
      <c r="F47" s="143">
        <v>0</v>
      </c>
      <c r="G47" s="144">
        <v>22.54</v>
      </c>
      <c r="H47" s="143" t="s">
        <v>2019</v>
      </c>
      <c r="I47" s="167">
        <v>22.54</v>
      </c>
      <c r="J47" s="168" t="s">
        <v>2028</v>
      </c>
      <c r="K47" s="128"/>
      <c r="L47" s="162"/>
      <c r="M47" s="162"/>
    </row>
    <row r="48" s="100" customFormat="1" spans="1:13">
      <c r="A48" s="145"/>
      <c r="B48" s="141"/>
      <c r="C48" s="143" t="s">
        <v>2029</v>
      </c>
      <c r="D48" s="143">
        <v>43.1347999572753</v>
      </c>
      <c r="E48" s="143">
        <v>8.16857</v>
      </c>
      <c r="F48" s="143">
        <v>0</v>
      </c>
      <c r="G48" s="144">
        <v>25.47</v>
      </c>
      <c r="H48" s="143" t="s">
        <v>2019</v>
      </c>
      <c r="I48" s="167">
        <v>25.47</v>
      </c>
      <c r="J48" s="168" t="s">
        <v>2030</v>
      </c>
      <c r="K48" s="133"/>
      <c r="L48" s="162"/>
      <c r="M48" s="162"/>
    </row>
    <row r="49" ht="71.25" spans="1:13">
      <c r="A49" s="109">
        <v>5</v>
      </c>
      <c r="B49" s="146" t="s">
        <v>2031</v>
      </c>
      <c r="C49" s="110" t="s">
        <v>2032</v>
      </c>
      <c r="D49" s="110">
        <v>-192.492195129394</v>
      </c>
      <c r="E49" s="119">
        <v>124.10552</v>
      </c>
      <c r="F49" s="119">
        <v>0.5</v>
      </c>
      <c r="G49" s="126">
        <v>-198.111367370605</v>
      </c>
      <c r="H49" s="134" t="s">
        <v>2033</v>
      </c>
      <c r="I49" s="134">
        <v>0</v>
      </c>
      <c r="J49" s="151" t="s">
        <v>2034</v>
      </c>
      <c r="K49" s="126">
        <f>SUMIF(G49:G58,"&gt;0",G49:G58)</f>
        <v>0</v>
      </c>
      <c r="L49" s="150"/>
      <c r="M49" s="150"/>
    </row>
    <row r="50" ht="28.5" spans="1:13">
      <c r="A50" s="116"/>
      <c r="B50" s="147"/>
      <c r="C50" s="117"/>
      <c r="D50" s="117"/>
      <c r="E50" s="121"/>
      <c r="F50" s="121"/>
      <c r="G50" s="128"/>
      <c r="H50" s="134" t="s">
        <v>310</v>
      </c>
      <c r="I50" s="134">
        <v>0</v>
      </c>
      <c r="J50" s="151" t="s">
        <v>2035</v>
      </c>
      <c r="K50" s="128"/>
      <c r="L50" s="150"/>
      <c r="M50" s="150"/>
    </row>
    <row r="51" ht="57" spans="1:13">
      <c r="A51" s="116"/>
      <c r="B51" s="147"/>
      <c r="C51" s="117"/>
      <c r="D51" s="117"/>
      <c r="E51" s="121"/>
      <c r="F51" s="121"/>
      <c r="G51" s="128"/>
      <c r="H51" s="134" t="s">
        <v>2036</v>
      </c>
      <c r="I51" s="134">
        <v>0</v>
      </c>
      <c r="J51" s="151" t="s">
        <v>2037</v>
      </c>
      <c r="K51" s="128"/>
      <c r="L51" s="150"/>
      <c r="M51" s="150"/>
    </row>
    <row r="52" ht="42.75" spans="1:13">
      <c r="A52" s="116"/>
      <c r="B52" s="147"/>
      <c r="C52" s="117"/>
      <c r="D52" s="117"/>
      <c r="E52" s="121"/>
      <c r="F52" s="121"/>
      <c r="G52" s="128"/>
      <c r="H52" s="134" t="s">
        <v>2038</v>
      </c>
      <c r="I52" s="134">
        <v>0</v>
      </c>
      <c r="J52" s="151" t="s">
        <v>2039</v>
      </c>
      <c r="K52" s="128"/>
      <c r="L52" s="150"/>
      <c r="M52" s="150"/>
    </row>
    <row r="53" ht="42.75" spans="1:13">
      <c r="A53" s="116"/>
      <c r="B53" s="147"/>
      <c r="C53" s="117"/>
      <c r="D53" s="117"/>
      <c r="E53" s="121"/>
      <c r="F53" s="121"/>
      <c r="G53" s="128"/>
      <c r="H53" s="134" t="s">
        <v>2040</v>
      </c>
      <c r="I53" s="134">
        <v>0</v>
      </c>
      <c r="J53" s="151" t="s">
        <v>2041</v>
      </c>
      <c r="K53" s="128"/>
      <c r="L53" s="150"/>
      <c r="M53" s="150"/>
    </row>
    <row r="54" ht="85.5" spans="1:13">
      <c r="A54" s="116"/>
      <c r="B54" s="147"/>
      <c r="C54" s="117"/>
      <c r="D54" s="117"/>
      <c r="E54" s="121"/>
      <c r="F54" s="121"/>
      <c r="G54" s="128"/>
      <c r="H54" s="134" t="s">
        <v>2042</v>
      </c>
      <c r="I54" s="134">
        <v>0</v>
      </c>
      <c r="J54" s="151" t="s">
        <v>2043</v>
      </c>
      <c r="K54" s="128"/>
      <c r="L54" s="150"/>
      <c r="M54" s="150"/>
    </row>
    <row r="55" ht="71.25" spans="1:13">
      <c r="A55" s="116"/>
      <c r="B55" s="147"/>
      <c r="C55" s="117"/>
      <c r="D55" s="117"/>
      <c r="E55" s="121"/>
      <c r="F55" s="121"/>
      <c r="G55" s="128"/>
      <c r="H55" s="134" t="s">
        <v>2044</v>
      </c>
      <c r="I55" s="134">
        <v>0</v>
      </c>
      <c r="J55" s="151" t="s">
        <v>2045</v>
      </c>
      <c r="K55" s="128"/>
      <c r="L55" s="150"/>
      <c r="M55" s="150"/>
    </row>
    <row r="56" spans="1:13">
      <c r="A56" s="116"/>
      <c r="B56" s="147"/>
      <c r="C56" s="117"/>
      <c r="D56" s="117"/>
      <c r="E56" s="121"/>
      <c r="F56" s="121"/>
      <c r="G56" s="128"/>
      <c r="H56" s="134" t="s">
        <v>2046</v>
      </c>
      <c r="I56" s="134">
        <v>0</v>
      </c>
      <c r="J56" s="151"/>
      <c r="K56" s="128"/>
      <c r="L56" s="150"/>
      <c r="M56" s="150"/>
    </row>
    <row r="57" spans="1:13">
      <c r="A57" s="116"/>
      <c r="B57" s="147"/>
      <c r="C57" s="117"/>
      <c r="D57" s="117"/>
      <c r="E57" s="121"/>
      <c r="F57" s="121"/>
      <c r="G57" s="128"/>
      <c r="H57" s="134" t="s">
        <v>2047</v>
      </c>
      <c r="I57" s="134">
        <v>0</v>
      </c>
      <c r="J57" s="151"/>
      <c r="K57" s="128"/>
      <c r="L57" s="150"/>
      <c r="M57" s="150"/>
    </row>
    <row r="58" spans="1:13">
      <c r="A58" s="127"/>
      <c r="B58" s="148"/>
      <c r="C58" s="123"/>
      <c r="D58" s="123"/>
      <c r="E58" s="124"/>
      <c r="F58" s="124"/>
      <c r="G58" s="133"/>
      <c r="H58" s="134" t="s">
        <v>2048</v>
      </c>
      <c r="I58" s="134">
        <v>0</v>
      </c>
      <c r="J58" s="151"/>
      <c r="K58" s="133"/>
      <c r="L58" s="150"/>
      <c r="M58" s="150"/>
    </row>
    <row r="59" ht="57" spans="1:27">
      <c r="A59" s="109">
        <v>6</v>
      </c>
      <c r="B59" s="110" t="s">
        <v>2049</v>
      </c>
      <c r="C59" s="110" t="s">
        <v>2027</v>
      </c>
      <c r="D59" s="119">
        <v>25.1234998703002</v>
      </c>
      <c r="E59" s="119">
        <v>80.13005</v>
      </c>
      <c r="F59" s="119">
        <v>0.84846</v>
      </c>
      <c r="G59" s="120">
        <v>1.73</v>
      </c>
      <c r="H59" s="149" t="s">
        <v>2050</v>
      </c>
      <c r="I59" s="169">
        <v>0.81</v>
      </c>
      <c r="J59" s="151" t="s">
        <v>2051</v>
      </c>
      <c r="K59" s="126">
        <f>SUMIF(G59:G84,"&gt;0",G59:G84)</f>
        <v>21.28</v>
      </c>
      <c r="L59" s="150"/>
      <c r="M59" s="150"/>
      <c r="N59" s="170">
        <v>80.13005</v>
      </c>
      <c r="O59">
        <v>80.13005</v>
      </c>
      <c r="Q59" s="170">
        <v>0.84846</v>
      </c>
      <c r="R59">
        <v>0.84846</v>
      </c>
      <c r="V59" s="170">
        <v>24.2750398703002</v>
      </c>
      <c r="W59" s="149" t="s">
        <v>2050</v>
      </c>
      <c r="X59" s="173">
        <v>11.77</v>
      </c>
      <c r="Z59" s="173">
        <v>11.77</v>
      </c>
      <c r="AA59">
        <v>24.28</v>
      </c>
    </row>
    <row r="60" ht="28.5" spans="1:26">
      <c r="A60" s="116"/>
      <c r="B60" s="117"/>
      <c r="C60" s="117"/>
      <c r="D60" s="121"/>
      <c r="E60" s="121"/>
      <c r="F60" s="121"/>
      <c r="G60" s="122"/>
      <c r="H60" s="149" t="s">
        <v>2052</v>
      </c>
      <c r="I60" s="169">
        <v>0.39</v>
      </c>
      <c r="J60" s="151" t="s">
        <v>2053</v>
      </c>
      <c r="K60" s="128"/>
      <c r="L60" s="150"/>
      <c r="M60" s="150"/>
      <c r="N60" s="171"/>
      <c r="O60">
        <v>93.02762</v>
      </c>
      <c r="Q60" s="171"/>
      <c r="R60">
        <v>0.68494</v>
      </c>
      <c r="V60" s="171"/>
      <c r="W60" s="149" t="s">
        <v>2052</v>
      </c>
      <c r="X60" s="173">
        <v>5.38</v>
      </c>
      <c r="Z60" s="173">
        <v>5.38</v>
      </c>
    </row>
    <row r="61" ht="28.5" spans="1:26">
      <c r="A61" s="116"/>
      <c r="B61" s="117"/>
      <c r="C61" s="117"/>
      <c r="D61" s="121"/>
      <c r="E61" s="121"/>
      <c r="F61" s="121"/>
      <c r="G61" s="122"/>
      <c r="H61" s="149" t="s">
        <v>2054</v>
      </c>
      <c r="I61" s="169">
        <v>0.37</v>
      </c>
      <c r="J61" s="151" t="s">
        <v>2055</v>
      </c>
      <c r="K61" s="128"/>
      <c r="L61" s="150"/>
      <c r="M61" s="150"/>
      <c r="N61" s="171"/>
      <c r="O61">
        <v>152.48429</v>
      </c>
      <c r="Q61" s="171"/>
      <c r="R61">
        <v>1.39319</v>
      </c>
      <c r="V61" s="171"/>
      <c r="W61" s="149" t="s">
        <v>2054</v>
      </c>
      <c r="X61" s="173">
        <v>5.06</v>
      </c>
      <c r="Z61" s="173">
        <v>5.06</v>
      </c>
    </row>
    <row r="62" spans="1:26">
      <c r="A62" s="116"/>
      <c r="B62" s="117"/>
      <c r="C62" s="117"/>
      <c r="D62" s="121"/>
      <c r="E62" s="121"/>
      <c r="F62" s="121"/>
      <c r="G62" s="122"/>
      <c r="H62" s="149" t="s">
        <v>2056</v>
      </c>
      <c r="I62" s="169">
        <v>0.09</v>
      </c>
      <c r="J62" s="151" t="s">
        <v>2057</v>
      </c>
      <c r="K62" s="128"/>
      <c r="L62" s="150"/>
      <c r="M62" s="150"/>
      <c r="N62" s="171"/>
      <c r="O62">
        <v>74.05058</v>
      </c>
      <c r="Q62" s="171"/>
      <c r="R62">
        <v>0.38549</v>
      </c>
      <c r="V62" s="171"/>
      <c r="W62" s="149" t="s">
        <v>2056</v>
      </c>
      <c r="X62" s="173">
        <v>1.23</v>
      </c>
      <c r="Z62" s="173">
        <v>1.23</v>
      </c>
    </row>
    <row r="63" spans="1:26">
      <c r="A63" s="116"/>
      <c r="B63" s="117"/>
      <c r="C63" s="123"/>
      <c r="D63" s="124"/>
      <c r="E63" s="124"/>
      <c r="F63" s="124"/>
      <c r="G63" s="125"/>
      <c r="H63" s="149" t="s">
        <v>2058</v>
      </c>
      <c r="I63" s="169">
        <v>0.07</v>
      </c>
      <c r="J63" s="151" t="s">
        <v>2059</v>
      </c>
      <c r="K63" s="128"/>
      <c r="L63" s="150"/>
      <c r="M63" s="150"/>
      <c r="N63" s="172"/>
      <c r="O63">
        <f>SUM(O59:O62)</f>
        <v>399.69254</v>
      </c>
      <c r="Q63" s="172"/>
      <c r="R63">
        <f>SUM(R59:R62)</f>
        <v>3.31208</v>
      </c>
      <c r="V63" s="172"/>
      <c r="W63" s="149" t="s">
        <v>2058</v>
      </c>
      <c r="X63" s="173">
        <v>0.84</v>
      </c>
      <c r="Z63" s="173">
        <v>0.84</v>
      </c>
    </row>
    <row r="64" ht="42.75" spans="1:28">
      <c r="A64" s="116"/>
      <c r="B64" s="117"/>
      <c r="C64" s="110" t="s">
        <v>2029</v>
      </c>
      <c r="D64" s="119">
        <v>43.1347999572753</v>
      </c>
      <c r="E64" s="119">
        <v>93.02762</v>
      </c>
      <c r="F64" s="119">
        <v>0.68494</v>
      </c>
      <c r="G64" s="120">
        <v>16.98</v>
      </c>
      <c r="H64" s="149" t="s">
        <v>2060</v>
      </c>
      <c r="I64" s="169">
        <v>0.72</v>
      </c>
      <c r="J64" s="151" t="s">
        <v>2061</v>
      </c>
      <c r="K64" s="128"/>
      <c r="L64" s="150"/>
      <c r="M64" s="150"/>
      <c r="N64" s="170">
        <v>93.02762</v>
      </c>
      <c r="Q64" s="170">
        <v>0.68494</v>
      </c>
      <c r="V64" s="170">
        <v>42.4498599572753</v>
      </c>
      <c r="W64" s="149" t="s">
        <v>2060</v>
      </c>
      <c r="X64" s="173">
        <v>3.42</v>
      </c>
      <c r="Z64" s="175">
        <f>SUM(Z59:Z63)</f>
        <v>24.28</v>
      </c>
      <c r="AB64" s="173">
        <v>3.42</v>
      </c>
    </row>
    <row r="65" ht="28.5" spans="1:28">
      <c r="A65" s="116"/>
      <c r="B65" s="117"/>
      <c r="C65" s="117"/>
      <c r="D65" s="121"/>
      <c r="E65" s="121"/>
      <c r="F65" s="121"/>
      <c r="G65" s="122"/>
      <c r="H65" s="149" t="s">
        <v>2062</v>
      </c>
      <c r="I65" s="169">
        <v>0.46</v>
      </c>
      <c r="J65" s="151" t="s">
        <v>2063</v>
      </c>
      <c r="K65" s="128"/>
      <c r="L65" s="150"/>
      <c r="M65" s="150"/>
      <c r="N65" s="171"/>
      <c r="Q65" s="171"/>
      <c r="V65" s="171"/>
      <c r="W65" s="149" t="s">
        <v>2062</v>
      </c>
      <c r="X65" s="173">
        <v>3.78</v>
      </c>
      <c r="AB65" s="173">
        <v>3.78</v>
      </c>
    </row>
    <row r="66" spans="1:28">
      <c r="A66" s="116"/>
      <c r="B66" s="117"/>
      <c r="C66" s="117"/>
      <c r="D66" s="121"/>
      <c r="E66" s="121"/>
      <c r="F66" s="121"/>
      <c r="G66" s="122"/>
      <c r="H66" s="149" t="s">
        <v>2056</v>
      </c>
      <c r="I66" s="169">
        <v>13.32</v>
      </c>
      <c r="J66" s="151" t="s">
        <v>2064</v>
      </c>
      <c r="K66" s="128"/>
      <c r="L66" s="150"/>
      <c r="M66" s="150"/>
      <c r="N66" s="171"/>
      <c r="Q66" s="171"/>
      <c r="V66" s="171"/>
      <c r="W66" s="149" t="s">
        <v>2056</v>
      </c>
      <c r="X66" s="173">
        <v>18.72</v>
      </c>
      <c r="AB66" s="173">
        <v>18.72</v>
      </c>
    </row>
    <row r="67" ht="28.5" spans="1:28">
      <c r="A67" s="116"/>
      <c r="B67" s="117"/>
      <c r="C67" s="117"/>
      <c r="D67" s="121"/>
      <c r="E67" s="121"/>
      <c r="F67" s="121"/>
      <c r="G67" s="122"/>
      <c r="H67" s="149" t="s">
        <v>2065</v>
      </c>
      <c r="I67" s="169">
        <v>0.5</v>
      </c>
      <c r="J67" s="151" t="s">
        <v>2066</v>
      </c>
      <c r="K67" s="128"/>
      <c r="L67" s="150"/>
      <c r="M67" s="150"/>
      <c r="N67" s="171"/>
      <c r="Q67" s="171"/>
      <c r="V67" s="171"/>
      <c r="W67" s="149" t="s">
        <v>2065</v>
      </c>
      <c r="X67" s="173">
        <v>6</v>
      </c>
      <c r="AB67" s="173">
        <v>6</v>
      </c>
    </row>
    <row r="68" ht="57" spans="1:28">
      <c r="A68" s="116"/>
      <c r="B68" s="117"/>
      <c r="C68" s="117"/>
      <c r="D68" s="121"/>
      <c r="E68" s="121"/>
      <c r="F68" s="121"/>
      <c r="G68" s="122"/>
      <c r="H68" s="149" t="s">
        <v>2067</v>
      </c>
      <c r="I68" s="169">
        <v>1.25</v>
      </c>
      <c r="J68" s="151" t="s">
        <v>2068</v>
      </c>
      <c r="K68" s="128"/>
      <c r="L68" s="150"/>
      <c r="M68" s="150"/>
      <c r="N68" s="171"/>
      <c r="Q68" s="171"/>
      <c r="V68" s="171"/>
      <c r="W68" s="149" t="s">
        <v>2067</v>
      </c>
      <c r="X68" s="173">
        <v>3.5</v>
      </c>
      <c r="AB68" s="173">
        <v>3.5</v>
      </c>
    </row>
    <row r="69" ht="42.75" spans="1:28">
      <c r="A69" s="116"/>
      <c r="B69" s="117"/>
      <c r="C69" s="123"/>
      <c r="D69" s="124"/>
      <c r="E69" s="124"/>
      <c r="F69" s="124"/>
      <c r="G69" s="125"/>
      <c r="H69" s="149" t="s">
        <v>2058</v>
      </c>
      <c r="I69" s="169">
        <v>0.73</v>
      </c>
      <c r="J69" s="151" t="s">
        <v>2069</v>
      </c>
      <c r="K69" s="128"/>
      <c r="L69" s="150"/>
      <c r="M69" s="150"/>
      <c r="N69" s="172"/>
      <c r="Q69" s="172"/>
      <c r="V69" s="172"/>
      <c r="W69" s="149" t="s">
        <v>2058</v>
      </c>
      <c r="X69" s="173">
        <v>7.03</v>
      </c>
      <c r="AB69" s="173">
        <v>7.03</v>
      </c>
    </row>
    <row r="70" spans="1:29">
      <c r="A70" s="116"/>
      <c r="B70" s="117"/>
      <c r="C70" s="110" t="s">
        <v>2070</v>
      </c>
      <c r="D70" s="110">
        <v>-92.3761405944824</v>
      </c>
      <c r="E70" s="119">
        <v>152.48429</v>
      </c>
      <c r="F70" s="119">
        <v>1.39319</v>
      </c>
      <c r="G70" s="126">
        <f>D70-F70</f>
        <v>-93.7693305944824</v>
      </c>
      <c r="H70" s="149" t="s">
        <v>2071</v>
      </c>
      <c r="I70" s="169">
        <v>0</v>
      </c>
      <c r="J70" s="151" t="s">
        <v>2072</v>
      </c>
      <c r="K70" s="128"/>
      <c r="L70" s="150"/>
      <c r="M70" s="150"/>
      <c r="N70" s="170">
        <v>152.48429</v>
      </c>
      <c r="Q70" s="170">
        <v>1.39319</v>
      </c>
      <c r="X70" s="175">
        <f>SUM(X64:X69)</f>
        <v>42.45</v>
      </c>
      <c r="Z70" s="175"/>
      <c r="AB70" s="175">
        <f>SUM(AB64:AB69)</f>
        <v>42.45</v>
      </c>
      <c r="AC70">
        <v>42.45</v>
      </c>
    </row>
    <row r="71" ht="71.25" spans="1:17">
      <c r="A71" s="116"/>
      <c r="B71" s="117"/>
      <c r="C71" s="117"/>
      <c r="D71" s="117"/>
      <c r="E71" s="121"/>
      <c r="F71" s="121"/>
      <c r="G71" s="128"/>
      <c r="H71" s="149" t="s">
        <v>2073</v>
      </c>
      <c r="I71" s="169">
        <v>0</v>
      </c>
      <c r="J71" s="151" t="s">
        <v>2074</v>
      </c>
      <c r="K71" s="128"/>
      <c r="L71" s="150"/>
      <c r="M71" s="150"/>
      <c r="N71" s="171"/>
      <c r="Q71" s="171"/>
    </row>
    <row r="72" ht="28.5" spans="1:17">
      <c r="A72" s="116"/>
      <c r="B72" s="117"/>
      <c r="C72" s="117"/>
      <c r="D72" s="117"/>
      <c r="E72" s="121"/>
      <c r="F72" s="121"/>
      <c r="G72" s="128"/>
      <c r="H72" s="149" t="s">
        <v>2075</v>
      </c>
      <c r="I72" s="169">
        <v>0</v>
      </c>
      <c r="J72" s="151" t="s">
        <v>2076</v>
      </c>
      <c r="K72" s="128"/>
      <c r="L72" s="150"/>
      <c r="M72" s="150"/>
      <c r="N72" s="171"/>
      <c r="Q72" s="171"/>
    </row>
    <row r="73" ht="71.25" spans="1:17">
      <c r="A73" s="116"/>
      <c r="B73" s="117"/>
      <c r="C73" s="117"/>
      <c r="D73" s="117"/>
      <c r="E73" s="121"/>
      <c r="F73" s="121"/>
      <c r="G73" s="128"/>
      <c r="H73" s="149" t="s">
        <v>2077</v>
      </c>
      <c r="I73" s="169">
        <v>0</v>
      </c>
      <c r="J73" s="151" t="s">
        <v>2078</v>
      </c>
      <c r="K73" s="128"/>
      <c r="L73" s="150"/>
      <c r="M73" s="150"/>
      <c r="N73" s="171"/>
      <c r="Q73" s="171"/>
    </row>
    <row r="74" ht="85.5" spans="1:17">
      <c r="A74" s="116"/>
      <c r="B74" s="117"/>
      <c r="C74" s="117"/>
      <c r="D74" s="117"/>
      <c r="E74" s="121"/>
      <c r="F74" s="121"/>
      <c r="G74" s="128"/>
      <c r="H74" s="149" t="s">
        <v>2079</v>
      </c>
      <c r="I74" s="169">
        <v>0</v>
      </c>
      <c r="J74" s="151" t="s">
        <v>2080</v>
      </c>
      <c r="K74" s="128"/>
      <c r="L74" s="150"/>
      <c r="M74" s="150"/>
      <c r="N74" s="171"/>
      <c r="Q74" s="171"/>
    </row>
    <row r="75" ht="57" spans="1:17">
      <c r="A75" s="116"/>
      <c r="B75" s="117"/>
      <c r="C75" s="117"/>
      <c r="D75" s="117"/>
      <c r="E75" s="121"/>
      <c r="F75" s="121"/>
      <c r="G75" s="128"/>
      <c r="H75" s="149" t="s">
        <v>2081</v>
      </c>
      <c r="I75" s="169">
        <v>0</v>
      </c>
      <c r="J75" s="151" t="s">
        <v>2082</v>
      </c>
      <c r="K75" s="128"/>
      <c r="L75" s="150"/>
      <c r="M75" s="150"/>
      <c r="N75" s="171"/>
      <c r="Q75" s="171"/>
    </row>
    <row r="76" ht="57" spans="1:17">
      <c r="A76" s="116"/>
      <c r="B76" s="117"/>
      <c r="C76" s="117"/>
      <c r="D76" s="117"/>
      <c r="E76" s="121"/>
      <c r="F76" s="121"/>
      <c r="G76" s="128"/>
      <c r="H76" s="149" t="s">
        <v>2083</v>
      </c>
      <c r="I76" s="169">
        <v>0</v>
      </c>
      <c r="J76" s="151" t="s">
        <v>2084</v>
      </c>
      <c r="K76" s="128"/>
      <c r="L76" s="150"/>
      <c r="M76" s="150"/>
      <c r="N76" s="171"/>
      <c r="Q76" s="171"/>
    </row>
    <row r="77" ht="57" spans="1:17">
      <c r="A77" s="116"/>
      <c r="B77" s="117"/>
      <c r="C77" s="117"/>
      <c r="D77" s="117"/>
      <c r="E77" s="121"/>
      <c r="F77" s="121"/>
      <c r="G77" s="128"/>
      <c r="H77" s="149" t="s">
        <v>2085</v>
      </c>
      <c r="I77" s="169">
        <v>0</v>
      </c>
      <c r="J77" s="151" t="s">
        <v>2086</v>
      </c>
      <c r="K77" s="128"/>
      <c r="L77" s="150"/>
      <c r="M77" s="150"/>
      <c r="N77" s="171"/>
      <c r="Q77" s="171"/>
    </row>
    <row r="78" ht="71.25" spans="1:17">
      <c r="A78" s="116"/>
      <c r="B78" s="117"/>
      <c r="C78" s="123"/>
      <c r="D78" s="117"/>
      <c r="E78" s="124"/>
      <c r="F78" s="124"/>
      <c r="G78" s="128"/>
      <c r="H78" s="149" t="s">
        <v>2087</v>
      </c>
      <c r="I78" s="169">
        <v>0</v>
      </c>
      <c r="J78" s="151" t="s">
        <v>2088</v>
      </c>
      <c r="K78" s="128"/>
      <c r="L78" s="150"/>
      <c r="M78" s="150"/>
      <c r="N78" s="172"/>
      <c r="Q78" s="172"/>
    </row>
    <row r="79" ht="71.25" spans="1:17">
      <c r="A79" s="116"/>
      <c r="B79" s="117"/>
      <c r="C79" s="110" t="s">
        <v>2020</v>
      </c>
      <c r="D79" s="119">
        <v>22.5106601715087</v>
      </c>
      <c r="E79" s="119">
        <v>74.05058</v>
      </c>
      <c r="F79" s="119">
        <v>0.38549</v>
      </c>
      <c r="G79" s="120">
        <v>2.57</v>
      </c>
      <c r="H79" s="149" t="s">
        <v>2089</v>
      </c>
      <c r="I79" s="169">
        <v>0.86</v>
      </c>
      <c r="J79" s="151" t="s">
        <v>2090</v>
      </c>
      <c r="K79" s="128"/>
      <c r="L79" s="150"/>
      <c r="M79" s="150"/>
      <c r="N79" s="170">
        <v>74.05058</v>
      </c>
      <c r="Q79" s="170">
        <v>0.38549</v>
      </c>
    </row>
    <row r="80" ht="28.5" spans="1:17">
      <c r="A80" s="116"/>
      <c r="B80" s="117"/>
      <c r="C80" s="117"/>
      <c r="D80" s="121"/>
      <c r="E80" s="121"/>
      <c r="F80" s="121"/>
      <c r="G80" s="122"/>
      <c r="H80" s="149" t="s">
        <v>2065</v>
      </c>
      <c r="I80" s="169">
        <v>0.23</v>
      </c>
      <c r="J80" s="151" t="s">
        <v>2091</v>
      </c>
      <c r="K80" s="128"/>
      <c r="L80" s="150"/>
      <c r="M80" s="150"/>
      <c r="N80" s="171"/>
      <c r="Q80" s="171"/>
    </row>
    <row r="81" ht="28.5" spans="1:17">
      <c r="A81" s="116"/>
      <c r="B81" s="117"/>
      <c r="C81" s="117"/>
      <c r="D81" s="121"/>
      <c r="E81" s="121"/>
      <c r="F81" s="121"/>
      <c r="G81" s="122"/>
      <c r="H81" s="149" t="s">
        <v>2056</v>
      </c>
      <c r="I81" s="169">
        <v>0.25</v>
      </c>
      <c r="J81" s="151" t="s">
        <v>2092</v>
      </c>
      <c r="K81" s="128"/>
      <c r="L81" s="150"/>
      <c r="M81" s="150"/>
      <c r="N81" s="171"/>
      <c r="Q81" s="171"/>
    </row>
    <row r="82" ht="28.5" spans="1:17">
      <c r="A82" s="116"/>
      <c r="B82" s="117"/>
      <c r="C82" s="117"/>
      <c r="D82" s="121"/>
      <c r="E82" s="121"/>
      <c r="F82" s="121"/>
      <c r="G82" s="122"/>
      <c r="H82" s="149" t="s">
        <v>2093</v>
      </c>
      <c r="I82" s="169">
        <v>0.38</v>
      </c>
      <c r="J82" s="151" t="s">
        <v>2094</v>
      </c>
      <c r="K82" s="128"/>
      <c r="L82" s="150"/>
      <c r="M82" s="150"/>
      <c r="N82" s="171"/>
      <c r="Q82" s="171"/>
    </row>
    <row r="83" spans="1:17">
      <c r="A83" s="116"/>
      <c r="B83" s="117"/>
      <c r="C83" s="117"/>
      <c r="D83" s="121"/>
      <c r="E83" s="121"/>
      <c r="F83" s="121"/>
      <c r="G83" s="122"/>
      <c r="H83" s="149" t="s">
        <v>2073</v>
      </c>
      <c r="I83" s="169">
        <v>0.33</v>
      </c>
      <c r="J83" s="151" t="s">
        <v>2095</v>
      </c>
      <c r="K83" s="128"/>
      <c r="L83" s="150"/>
      <c r="M83" s="150"/>
      <c r="N83" s="171"/>
      <c r="Q83" s="171"/>
    </row>
    <row r="84" ht="28.5" spans="1:17">
      <c r="A84" s="127"/>
      <c r="B84" s="123"/>
      <c r="C84" s="123"/>
      <c r="D84" s="124"/>
      <c r="E84" s="124"/>
      <c r="F84" s="124"/>
      <c r="G84" s="125"/>
      <c r="H84" s="149" t="s">
        <v>2075</v>
      </c>
      <c r="I84" s="169">
        <v>0.52</v>
      </c>
      <c r="J84" s="151" t="s">
        <v>2096</v>
      </c>
      <c r="K84" s="133"/>
      <c r="L84" s="150"/>
      <c r="M84" s="150"/>
      <c r="N84" s="172"/>
      <c r="Q84" s="172"/>
    </row>
    <row r="85" s="100" customFormat="1" ht="85.5" spans="1:13">
      <c r="A85" s="176">
        <v>7</v>
      </c>
      <c r="B85" s="146" t="s">
        <v>2097</v>
      </c>
      <c r="C85" s="136" t="s">
        <v>2070</v>
      </c>
      <c r="D85" s="177">
        <v>-92.3761405944824</v>
      </c>
      <c r="E85" s="136">
        <v>3.7975704</v>
      </c>
      <c r="F85" s="137">
        <v>0.018073</v>
      </c>
      <c r="G85" s="126">
        <f>D85-F85</f>
        <v>-92.3942135944824</v>
      </c>
      <c r="H85" s="143" t="s">
        <v>2098</v>
      </c>
      <c r="I85" s="143">
        <v>0</v>
      </c>
      <c r="J85" s="185" t="s">
        <v>2099</v>
      </c>
      <c r="K85" s="126">
        <f>SUMIF(G85:G104,"&gt;0",G85:G104)</f>
        <v>0</v>
      </c>
      <c r="L85" s="162"/>
      <c r="M85" s="162"/>
    </row>
    <row r="86" s="100" customFormat="1" ht="71.25" spans="1:13">
      <c r="A86" s="178"/>
      <c r="B86" s="147"/>
      <c r="C86" s="139"/>
      <c r="D86" s="139"/>
      <c r="E86" s="139"/>
      <c r="F86" s="140"/>
      <c r="G86" s="128"/>
      <c r="H86" s="143" t="s">
        <v>2100</v>
      </c>
      <c r="I86" s="143">
        <v>0</v>
      </c>
      <c r="J86" s="185" t="s">
        <v>2101</v>
      </c>
      <c r="K86" s="128"/>
      <c r="L86" s="162"/>
      <c r="M86" s="162"/>
    </row>
    <row r="87" s="100" customFormat="1" ht="85.5" spans="1:13">
      <c r="A87" s="178"/>
      <c r="B87" s="147"/>
      <c r="C87" s="141"/>
      <c r="D87" s="141"/>
      <c r="E87" s="141"/>
      <c r="F87" s="142"/>
      <c r="G87" s="133"/>
      <c r="H87" s="143" t="s">
        <v>2102</v>
      </c>
      <c r="I87" s="143">
        <v>0</v>
      </c>
      <c r="J87" s="185" t="s">
        <v>2103</v>
      </c>
      <c r="K87" s="128"/>
      <c r="L87" s="162"/>
      <c r="M87" s="162"/>
    </row>
    <row r="88" s="100" customFormat="1" ht="114" spans="1:13">
      <c r="A88" s="178">
        <v>17</v>
      </c>
      <c r="B88" s="147"/>
      <c r="C88" s="136" t="s">
        <v>2104</v>
      </c>
      <c r="D88" s="177">
        <v>-22.5776596069335</v>
      </c>
      <c r="E88" s="136">
        <v>12.12311195</v>
      </c>
      <c r="F88" s="137">
        <v>0.004092</v>
      </c>
      <c r="G88" s="126">
        <f>D88-F88</f>
        <v>-22.5817516069335</v>
      </c>
      <c r="H88" s="143" t="s">
        <v>2105</v>
      </c>
      <c r="I88" s="143">
        <v>0</v>
      </c>
      <c r="J88" s="185" t="s">
        <v>2106</v>
      </c>
      <c r="K88" s="128"/>
      <c r="L88" s="162"/>
      <c r="M88" s="162"/>
    </row>
    <row r="89" s="100" customFormat="1" ht="85.5" spans="1:13">
      <c r="A89" s="178"/>
      <c r="B89" s="147"/>
      <c r="C89" s="139"/>
      <c r="D89" s="139"/>
      <c r="E89" s="139"/>
      <c r="F89" s="140"/>
      <c r="G89" s="128"/>
      <c r="H89" s="143" t="s">
        <v>2107</v>
      </c>
      <c r="I89" s="143">
        <v>0</v>
      </c>
      <c r="J89" s="185" t="s">
        <v>2108</v>
      </c>
      <c r="K89" s="128"/>
      <c r="L89" s="162"/>
      <c r="M89" s="162"/>
    </row>
    <row r="90" s="100" customFormat="1" ht="57" spans="1:13">
      <c r="A90" s="178"/>
      <c r="B90" s="147"/>
      <c r="C90" s="139"/>
      <c r="D90" s="139"/>
      <c r="E90" s="139"/>
      <c r="F90" s="140"/>
      <c r="G90" s="128"/>
      <c r="H90" s="143" t="s">
        <v>2109</v>
      </c>
      <c r="I90" s="143">
        <v>0</v>
      </c>
      <c r="J90" s="185" t="s">
        <v>2110</v>
      </c>
      <c r="K90" s="128"/>
      <c r="L90" s="162"/>
      <c r="M90" s="162"/>
    </row>
    <row r="91" s="100" customFormat="1" ht="71.25" spans="1:13">
      <c r="A91" s="178"/>
      <c r="B91" s="147"/>
      <c r="C91" s="139"/>
      <c r="D91" s="139"/>
      <c r="E91" s="139"/>
      <c r="F91" s="140"/>
      <c r="G91" s="128"/>
      <c r="H91" s="143" t="s">
        <v>2111</v>
      </c>
      <c r="I91" s="143">
        <v>0</v>
      </c>
      <c r="J91" s="185" t="s">
        <v>2112</v>
      </c>
      <c r="K91" s="128"/>
      <c r="L91" s="162"/>
      <c r="M91" s="162"/>
    </row>
    <row r="92" s="100" customFormat="1" ht="42.75" spans="1:13">
      <c r="A92" s="178"/>
      <c r="B92" s="147"/>
      <c r="C92" s="139"/>
      <c r="D92" s="139"/>
      <c r="E92" s="139"/>
      <c r="F92" s="140"/>
      <c r="G92" s="128"/>
      <c r="H92" s="143" t="s">
        <v>2113</v>
      </c>
      <c r="I92" s="143">
        <v>0</v>
      </c>
      <c r="J92" s="185" t="s">
        <v>2114</v>
      </c>
      <c r="K92" s="128"/>
      <c r="L92" s="162"/>
      <c r="M92" s="162"/>
    </row>
    <row r="93" s="100" customFormat="1" ht="57" spans="1:13">
      <c r="A93" s="178"/>
      <c r="B93" s="147"/>
      <c r="C93" s="139"/>
      <c r="D93" s="139"/>
      <c r="E93" s="139"/>
      <c r="F93" s="140"/>
      <c r="G93" s="128"/>
      <c r="H93" s="143" t="s">
        <v>2115</v>
      </c>
      <c r="I93" s="143">
        <v>0</v>
      </c>
      <c r="J93" s="185" t="s">
        <v>2116</v>
      </c>
      <c r="K93" s="128"/>
      <c r="L93" s="162"/>
      <c r="M93" s="162"/>
    </row>
    <row r="94" s="100" customFormat="1" ht="57" spans="1:13">
      <c r="A94" s="178"/>
      <c r="B94" s="147"/>
      <c r="C94" s="141"/>
      <c r="D94" s="141"/>
      <c r="E94" s="141"/>
      <c r="F94" s="142"/>
      <c r="G94" s="133"/>
      <c r="H94" s="143" t="s">
        <v>2117</v>
      </c>
      <c r="I94" s="143">
        <v>0</v>
      </c>
      <c r="J94" s="185" t="s">
        <v>2118</v>
      </c>
      <c r="K94" s="128"/>
      <c r="L94" s="162"/>
      <c r="M94" s="162"/>
    </row>
    <row r="95" s="100" customFormat="1" ht="85.5" spans="1:13">
      <c r="A95" s="178">
        <v>18</v>
      </c>
      <c r="B95" s="147"/>
      <c r="C95" s="136" t="s">
        <v>2119</v>
      </c>
      <c r="D95" s="177">
        <v>-23.4149384498596</v>
      </c>
      <c r="E95" s="136">
        <v>15.68498265</v>
      </c>
      <c r="F95" s="137">
        <v>0.2775295</v>
      </c>
      <c r="G95" s="126">
        <f>D95-F95</f>
        <v>-23.6924679498596</v>
      </c>
      <c r="H95" s="143" t="s">
        <v>2120</v>
      </c>
      <c r="I95" s="143">
        <v>0</v>
      </c>
      <c r="J95" s="185" t="s">
        <v>2121</v>
      </c>
      <c r="K95" s="128"/>
      <c r="L95" s="162"/>
      <c r="M95" s="162"/>
    </row>
    <row r="96" s="100" customFormat="1" ht="42.75" spans="1:13">
      <c r="A96" s="178"/>
      <c r="B96" s="147"/>
      <c r="C96" s="139"/>
      <c r="D96" s="139"/>
      <c r="E96" s="139"/>
      <c r="F96" s="140"/>
      <c r="G96" s="128"/>
      <c r="H96" s="143" t="s">
        <v>2122</v>
      </c>
      <c r="I96" s="143">
        <v>0</v>
      </c>
      <c r="J96" s="185" t="s">
        <v>2123</v>
      </c>
      <c r="K96" s="128"/>
      <c r="L96" s="162"/>
      <c r="M96" s="162"/>
    </row>
    <row r="97" s="100" customFormat="1" ht="71.25" spans="1:13">
      <c r="A97" s="178"/>
      <c r="B97" s="147"/>
      <c r="C97" s="139"/>
      <c r="D97" s="139"/>
      <c r="E97" s="139"/>
      <c r="F97" s="140"/>
      <c r="G97" s="128"/>
      <c r="H97" s="143" t="s">
        <v>2124</v>
      </c>
      <c r="I97" s="143">
        <v>0</v>
      </c>
      <c r="J97" s="185" t="s">
        <v>2125</v>
      </c>
      <c r="K97" s="128"/>
      <c r="L97" s="162"/>
      <c r="M97" s="162"/>
    </row>
    <row r="98" s="100" customFormat="1" ht="71.25" spans="1:13">
      <c r="A98" s="178"/>
      <c r="B98" s="147"/>
      <c r="C98" s="139"/>
      <c r="D98" s="139"/>
      <c r="E98" s="139"/>
      <c r="F98" s="140"/>
      <c r="G98" s="128"/>
      <c r="H98" s="143" t="s">
        <v>2126</v>
      </c>
      <c r="I98" s="143">
        <v>0</v>
      </c>
      <c r="J98" s="185" t="s">
        <v>2127</v>
      </c>
      <c r="K98" s="128"/>
      <c r="L98" s="162"/>
      <c r="M98" s="162"/>
    </row>
    <row r="99" s="100" customFormat="1" ht="71.25" spans="1:13">
      <c r="A99" s="178"/>
      <c r="B99" s="147"/>
      <c r="C99" s="139"/>
      <c r="D99" s="139"/>
      <c r="E99" s="139"/>
      <c r="F99" s="140"/>
      <c r="G99" s="128"/>
      <c r="H99" s="143" t="s">
        <v>2128</v>
      </c>
      <c r="I99" s="143">
        <v>0</v>
      </c>
      <c r="J99" s="185" t="s">
        <v>2129</v>
      </c>
      <c r="K99" s="128"/>
      <c r="L99" s="162"/>
      <c r="M99" s="162"/>
    </row>
    <row r="100" s="100" customFormat="1" ht="42.75" spans="1:13">
      <c r="A100" s="178"/>
      <c r="B100" s="147"/>
      <c r="C100" s="139"/>
      <c r="D100" s="139"/>
      <c r="E100" s="139"/>
      <c r="F100" s="140"/>
      <c r="G100" s="128"/>
      <c r="H100" s="143" t="s">
        <v>2130</v>
      </c>
      <c r="I100" s="143">
        <v>0</v>
      </c>
      <c r="J100" s="185" t="s">
        <v>2131</v>
      </c>
      <c r="K100" s="128"/>
      <c r="L100" s="162"/>
      <c r="M100" s="162"/>
    </row>
    <row r="101" s="100" customFormat="1" ht="85.5" spans="1:13">
      <c r="A101" s="178"/>
      <c r="B101" s="147"/>
      <c r="C101" s="139"/>
      <c r="D101" s="139"/>
      <c r="E101" s="139"/>
      <c r="F101" s="140"/>
      <c r="G101" s="128"/>
      <c r="H101" s="143" t="s">
        <v>2132</v>
      </c>
      <c r="I101" s="143">
        <v>0</v>
      </c>
      <c r="J101" s="185" t="s">
        <v>2133</v>
      </c>
      <c r="K101" s="128"/>
      <c r="L101" s="162"/>
      <c r="M101" s="162"/>
    </row>
    <row r="102" s="100" customFormat="1" ht="28.5" spans="1:13">
      <c r="A102" s="178"/>
      <c r="B102" s="147"/>
      <c r="C102" s="139"/>
      <c r="D102" s="139"/>
      <c r="E102" s="139"/>
      <c r="F102" s="140"/>
      <c r="G102" s="128"/>
      <c r="H102" s="143" t="s">
        <v>2134</v>
      </c>
      <c r="I102" s="143">
        <v>0</v>
      </c>
      <c r="J102" s="185" t="s">
        <v>2135</v>
      </c>
      <c r="K102" s="128"/>
      <c r="L102" s="162"/>
      <c r="M102" s="162"/>
    </row>
    <row r="103" s="100" customFormat="1" ht="57" spans="1:13">
      <c r="A103" s="178"/>
      <c r="B103" s="147"/>
      <c r="C103" s="141"/>
      <c r="D103" s="141"/>
      <c r="E103" s="141"/>
      <c r="F103" s="142"/>
      <c r="G103" s="133"/>
      <c r="H103" s="143" t="s">
        <v>2136</v>
      </c>
      <c r="I103" s="143">
        <v>0</v>
      </c>
      <c r="J103" s="185" t="s">
        <v>2137</v>
      </c>
      <c r="K103" s="128"/>
      <c r="L103" s="162"/>
      <c r="M103" s="162"/>
    </row>
    <row r="104" s="100" customFormat="1" ht="85.5" spans="1:13">
      <c r="A104" s="179">
        <v>19</v>
      </c>
      <c r="B104" s="148"/>
      <c r="C104" s="143" t="s">
        <v>2138</v>
      </c>
      <c r="D104" s="143">
        <v>-23.4821</v>
      </c>
      <c r="E104" s="143">
        <v>3.636167</v>
      </c>
      <c r="F104" s="180">
        <v>0.0221075</v>
      </c>
      <c r="G104" s="144">
        <f>D104-F104</f>
        <v>-23.5042075</v>
      </c>
      <c r="H104" s="143" t="s">
        <v>2139</v>
      </c>
      <c r="I104" s="143">
        <v>0</v>
      </c>
      <c r="J104" s="185" t="s">
        <v>2140</v>
      </c>
      <c r="K104" s="133"/>
      <c r="L104" s="162"/>
      <c r="M104" s="162"/>
    </row>
    <row r="105" ht="42.75" spans="1:13">
      <c r="A105" s="109">
        <v>8</v>
      </c>
      <c r="B105" s="110" t="s">
        <v>2141</v>
      </c>
      <c r="C105" s="118" t="s">
        <v>2138</v>
      </c>
      <c r="D105" s="113">
        <v>0.982365846633911</v>
      </c>
      <c r="E105" s="113">
        <v>179.616415</v>
      </c>
      <c r="F105" s="113">
        <v>2.26711</v>
      </c>
      <c r="G105" s="144">
        <f>D105-F105</f>
        <v>-1.28474415336609</v>
      </c>
      <c r="H105" s="134" t="s">
        <v>2142</v>
      </c>
      <c r="I105" s="134">
        <v>0</v>
      </c>
      <c r="J105" s="186" t="s">
        <v>2143</v>
      </c>
      <c r="K105" s="126">
        <f>SUMIF(G105:G113,"&gt;0",G105:G113)</f>
        <v>10.473348</v>
      </c>
      <c r="L105" s="150"/>
      <c r="M105" s="150"/>
    </row>
    <row r="106" ht="42.75" spans="1:13">
      <c r="A106" s="116"/>
      <c r="B106" s="117"/>
      <c r="C106" s="118"/>
      <c r="D106" s="113"/>
      <c r="E106" s="113"/>
      <c r="F106" s="113"/>
      <c r="G106" s="144"/>
      <c r="H106" s="134" t="s">
        <v>2144</v>
      </c>
      <c r="I106" s="134">
        <v>0</v>
      </c>
      <c r="J106" s="186" t="s">
        <v>2145</v>
      </c>
      <c r="K106" s="128"/>
      <c r="L106" s="150"/>
      <c r="M106" s="150"/>
    </row>
    <row r="107" ht="28.5" spans="1:13">
      <c r="A107" s="116"/>
      <c r="B107" s="117"/>
      <c r="C107" s="118"/>
      <c r="D107" s="113"/>
      <c r="E107" s="113"/>
      <c r="F107" s="113"/>
      <c r="G107" s="144"/>
      <c r="H107" s="134" t="s">
        <v>2146</v>
      </c>
      <c r="I107" s="134">
        <v>0</v>
      </c>
      <c r="J107" s="186" t="s">
        <v>2147</v>
      </c>
      <c r="K107" s="128"/>
      <c r="L107" s="150"/>
      <c r="M107" s="150"/>
    </row>
    <row r="108" ht="28.5" spans="1:13">
      <c r="A108" s="116"/>
      <c r="B108" s="117"/>
      <c r="C108" s="118"/>
      <c r="D108" s="113"/>
      <c r="E108" s="113"/>
      <c r="F108" s="113"/>
      <c r="G108" s="144"/>
      <c r="H108" s="134" t="s">
        <v>2148</v>
      </c>
      <c r="I108" s="134">
        <v>0</v>
      </c>
      <c r="J108" s="186" t="s">
        <v>2149</v>
      </c>
      <c r="K108" s="128"/>
      <c r="L108" s="150"/>
      <c r="M108" s="150"/>
    </row>
    <row r="109" ht="28.5" spans="1:13">
      <c r="A109" s="116"/>
      <c r="B109" s="117"/>
      <c r="C109" s="118"/>
      <c r="D109" s="113"/>
      <c r="E109" s="113"/>
      <c r="F109" s="113"/>
      <c r="G109" s="144"/>
      <c r="H109" s="134" t="s">
        <v>2150</v>
      </c>
      <c r="I109" s="134">
        <v>0</v>
      </c>
      <c r="J109" s="186" t="s">
        <v>2151</v>
      </c>
      <c r="K109" s="128"/>
      <c r="L109" s="150"/>
      <c r="M109" s="150"/>
    </row>
    <row r="110" ht="28.5" spans="1:13">
      <c r="A110" s="116"/>
      <c r="B110" s="117"/>
      <c r="C110" s="118"/>
      <c r="D110" s="113"/>
      <c r="E110" s="113"/>
      <c r="F110" s="113"/>
      <c r="G110" s="144"/>
      <c r="H110" s="134" t="s">
        <v>2152</v>
      </c>
      <c r="I110" s="134">
        <v>0</v>
      </c>
      <c r="J110" s="186" t="s">
        <v>2153</v>
      </c>
      <c r="K110" s="128"/>
      <c r="L110" s="150"/>
      <c r="M110" s="150"/>
    </row>
    <row r="111" ht="42.75" spans="1:13">
      <c r="A111" s="116"/>
      <c r="B111" s="117"/>
      <c r="C111" s="118"/>
      <c r="D111" s="113"/>
      <c r="E111" s="113"/>
      <c r="F111" s="113"/>
      <c r="G111" s="144"/>
      <c r="H111" s="134" t="s">
        <v>2154</v>
      </c>
      <c r="I111" s="134">
        <v>0</v>
      </c>
      <c r="J111" s="186" t="s">
        <v>2155</v>
      </c>
      <c r="K111" s="128"/>
      <c r="L111" s="150"/>
      <c r="M111" s="150"/>
    </row>
    <row r="112" ht="57" spans="1:13">
      <c r="A112" s="116"/>
      <c r="B112" s="117"/>
      <c r="C112" s="118"/>
      <c r="D112" s="113"/>
      <c r="E112" s="113"/>
      <c r="F112" s="113"/>
      <c r="G112" s="144"/>
      <c r="H112" s="134" t="s">
        <v>2156</v>
      </c>
      <c r="I112" s="134">
        <v>0</v>
      </c>
      <c r="J112" s="186" t="s">
        <v>2157</v>
      </c>
      <c r="K112" s="128"/>
      <c r="L112" s="150"/>
      <c r="M112" s="150"/>
    </row>
    <row r="113" ht="71.25" spans="1:13">
      <c r="A113" s="127"/>
      <c r="B113" s="123"/>
      <c r="C113" s="117" t="s">
        <v>2158</v>
      </c>
      <c r="D113" s="121">
        <v>10.473348</v>
      </c>
      <c r="E113" s="121">
        <v>7.700255</v>
      </c>
      <c r="F113" s="121">
        <v>0</v>
      </c>
      <c r="G113" s="122">
        <f>D113-F113</f>
        <v>10.473348</v>
      </c>
      <c r="H113" s="134" t="s">
        <v>2159</v>
      </c>
      <c r="I113" s="134">
        <v>10.473348</v>
      </c>
      <c r="J113" s="186" t="s">
        <v>2160</v>
      </c>
      <c r="K113" s="133"/>
      <c r="L113" s="150"/>
      <c r="M113" s="150"/>
    </row>
    <row r="114" ht="85.5" spans="1:27">
      <c r="A114" s="109">
        <v>9</v>
      </c>
      <c r="B114" s="146" t="s">
        <v>2161</v>
      </c>
      <c r="C114" s="110" t="s">
        <v>2162</v>
      </c>
      <c r="D114" s="110">
        <v>14.3276</v>
      </c>
      <c r="E114" s="110">
        <v>52.14475</v>
      </c>
      <c r="F114" s="181">
        <v>16.864615</v>
      </c>
      <c r="G114" s="126">
        <f>D114-F114</f>
        <v>-2.537015</v>
      </c>
      <c r="H114" s="182" t="s">
        <v>312</v>
      </c>
      <c r="I114" s="134">
        <v>0</v>
      </c>
      <c r="J114" s="187" t="s">
        <v>2163</v>
      </c>
      <c r="K114" s="188">
        <f>SUMIF(G114:G123,"&gt;0",G114:G123)</f>
        <v>0</v>
      </c>
      <c r="L114" s="150"/>
      <c r="M114" s="150"/>
      <c r="X114" s="110">
        <v>52.14475</v>
      </c>
      <c r="Y114">
        <v>52.14475</v>
      </c>
      <c r="Z114" s="181">
        <v>16.864615</v>
      </c>
      <c r="AA114">
        <v>16.864615</v>
      </c>
    </row>
    <row r="115" ht="85.5" spans="1:27">
      <c r="A115" s="116"/>
      <c r="B115" s="147"/>
      <c r="C115" s="117"/>
      <c r="D115" s="117"/>
      <c r="E115" s="117"/>
      <c r="F115" s="183"/>
      <c r="G115" s="128"/>
      <c r="H115" s="182" t="s">
        <v>2164</v>
      </c>
      <c r="I115" s="134">
        <v>0</v>
      </c>
      <c r="J115" s="189" t="s">
        <v>2165</v>
      </c>
      <c r="K115" s="190"/>
      <c r="L115" s="150"/>
      <c r="M115" s="150"/>
      <c r="X115" s="117"/>
      <c r="Y115">
        <v>161.27722</v>
      </c>
      <c r="Z115" s="183"/>
      <c r="AA115">
        <v>0.081495</v>
      </c>
    </row>
    <row r="116" ht="85.5" spans="1:27">
      <c r="A116" s="116"/>
      <c r="B116" s="147"/>
      <c r="C116" s="123"/>
      <c r="D116" s="123"/>
      <c r="E116" s="123"/>
      <c r="F116" s="184"/>
      <c r="G116" s="133"/>
      <c r="H116" s="182" t="s">
        <v>2166</v>
      </c>
      <c r="I116" s="134">
        <v>0</v>
      </c>
      <c r="J116" s="189" t="s">
        <v>2167</v>
      </c>
      <c r="K116" s="190"/>
      <c r="L116" s="150"/>
      <c r="M116" s="150"/>
      <c r="X116" s="123"/>
      <c r="Y116">
        <f>SUM(Y114:Y115)</f>
        <v>213.42197</v>
      </c>
      <c r="Z116" s="184"/>
      <c r="AA116">
        <f>SUM(AA114:AA115)</f>
        <v>16.94611</v>
      </c>
    </row>
    <row r="117" ht="71.25" spans="1:26">
      <c r="A117" s="116">
        <v>21</v>
      </c>
      <c r="B117" s="147"/>
      <c r="C117" s="110" t="s">
        <v>2168</v>
      </c>
      <c r="D117" s="110">
        <v>-26.1284399032592</v>
      </c>
      <c r="E117" s="110">
        <v>161.27722</v>
      </c>
      <c r="F117" s="181">
        <v>0.081495</v>
      </c>
      <c r="G117" s="126">
        <f>D117-F117</f>
        <v>-26.2099349032592</v>
      </c>
      <c r="H117" s="182" t="s">
        <v>2169</v>
      </c>
      <c r="I117" s="134">
        <v>0</v>
      </c>
      <c r="J117" s="187" t="s">
        <v>2170</v>
      </c>
      <c r="K117" s="190"/>
      <c r="L117" s="150"/>
      <c r="M117" s="150"/>
      <c r="X117" s="110">
        <v>161.27722</v>
      </c>
      <c r="Z117" s="181">
        <v>0.081495</v>
      </c>
    </row>
    <row r="118" ht="71.25" spans="1:26">
      <c r="A118" s="116"/>
      <c r="B118" s="147"/>
      <c r="C118" s="117"/>
      <c r="D118" s="117"/>
      <c r="E118" s="117"/>
      <c r="F118" s="183"/>
      <c r="G118" s="128"/>
      <c r="H118" s="182" t="s">
        <v>2171</v>
      </c>
      <c r="I118" s="134">
        <v>0</v>
      </c>
      <c r="J118" s="187" t="s">
        <v>2172</v>
      </c>
      <c r="K118" s="190"/>
      <c r="L118" s="150"/>
      <c r="M118" s="150"/>
      <c r="X118" s="117"/>
      <c r="Z118" s="183"/>
    </row>
    <row r="119" ht="57" spans="1:26">
      <c r="A119" s="116"/>
      <c r="B119" s="147"/>
      <c r="C119" s="117"/>
      <c r="D119" s="117"/>
      <c r="E119" s="117"/>
      <c r="F119" s="183"/>
      <c r="G119" s="128"/>
      <c r="H119" s="182" t="s">
        <v>2173</v>
      </c>
      <c r="I119" s="134">
        <v>0</v>
      </c>
      <c r="J119" s="189" t="s">
        <v>2174</v>
      </c>
      <c r="K119" s="190"/>
      <c r="L119" s="150"/>
      <c r="M119" s="150"/>
      <c r="X119" s="117"/>
      <c r="Z119" s="183"/>
    </row>
    <row r="120" ht="114" spans="1:26">
      <c r="A120" s="116"/>
      <c r="B120" s="147"/>
      <c r="C120" s="117"/>
      <c r="D120" s="117"/>
      <c r="E120" s="117"/>
      <c r="F120" s="183"/>
      <c r="G120" s="128"/>
      <c r="H120" s="182" t="s">
        <v>2175</v>
      </c>
      <c r="I120" s="134">
        <v>0</v>
      </c>
      <c r="J120" s="189" t="s">
        <v>2176</v>
      </c>
      <c r="K120" s="190"/>
      <c r="L120" s="150"/>
      <c r="M120" s="150"/>
      <c r="X120" s="117"/>
      <c r="Z120" s="183"/>
    </row>
    <row r="121" ht="57" spans="1:26">
      <c r="A121" s="116"/>
      <c r="B121" s="147"/>
      <c r="C121" s="117"/>
      <c r="D121" s="117"/>
      <c r="E121" s="117"/>
      <c r="F121" s="183"/>
      <c r="G121" s="128"/>
      <c r="H121" s="182" t="s">
        <v>2177</v>
      </c>
      <c r="I121" s="134">
        <v>0</v>
      </c>
      <c r="J121" s="189" t="s">
        <v>2178</v>
      </c>
      <c r="K121" s="190"/>
      <c r="L121" s="150"/>
      <c r="M121" s="150"/>
      <c r="X121" s="117"/>
      <c r="Z121" s="183"/>
    </row>
    <row r="122" ht="57" spans="1:26">
      <c r="A122" s="116"/>
      <c r="B122" s="147"/>
      <c r="C122" s="117"/>
      <c r="D122" s="117"/>
      <c r="E122" s="117"/>
      <c r="F122" s="183"/>
      <c r="G122" s="128"/>
      <c r="H122" s="182" t="s">
        <v>2179</v>
      </c>
      <c r="I122" s="134">
        <v>0</v>
      </c>
      <c r="J122" s="189" t="s">
        <v>2180</v>
      </c>
      <c r="K122" s="190"/>
      <c r="L122" s="150"/>
      <c r="M122" s="150"/>
      <c r="X122" s="117"/>
      <c r="Z122" s="183"/>
    </row>
    <row r="123" ht="28.5" spans="1:26">
      <c r="A123" s="127"/>
      <c r="B123" s="148"/>
      <c r="C123" s="123"/>
      <c r="D123" s="123"/>
      <c r="E123" s="123"/>
      <c r="F123" s="184"/>
      <c r="G123" s="133"/>
      <c r="H123" s="182" t="s">
        <v>2181</v>
      </c>
      <c r="I123" s="134">
        <v>0</v>
      </c>
      <c r="J123" s="189" t="s">
        <v>2182</v>
      </c>
      <c r="K123" s="191"/>
      <c r="L123" s="150"/>
      <c r="M123" s="150"/>
      <c r="X123" s="123"/>
      <c r="Z123" s="184"/>
    </row>
    <row r="124" ht="42.75" spans="1:16">
      <c r="A124" s="109">
        <v>10</v>
      </c>
      <c r="B124" s="110" t="s">
        <v>2183</v>
      </c>
      <c r="C124" s="110" t="s">
        <v>2184</v>
      </c>
      <c r="D124" s="110">
        <v>13.0141</v>
      </c>
      <c r="E124" s="110">
        <v>55.77571</v>
      </c>
      <c r="F124" s="110">
        <v>9.16112</v>
      </c>
      <c r="G124" s="126">
        <f>D124-F124</f>
        <v>3.85298</v>
      </c>
      <c r="H124" s="134" t="s">
        <v>2185</v>
      </c>
      <c r="I124" s="134">
        <v>0.52</v>
      </c>
      <c r="J124" s="151" t="s">
        <v>2186</v>
      </c>
      <c r="K124" s="126">
        <f>SUM(G124)</f>
        <v>3.85298</v>
      </c>
      <c r="L124" s="150"/>
      <c r="M124" s="150"/>
      <c r="N124" s="192">
        <f>D124-F124</f>
        <v>3.85298</v>
      </c>
      <c r="O124" s="169">
        <v>0.52</v>
      </c>
      <c r="P124" s="110">
        <f>M124-O124</f>
        <v>-0.52</v>
      </c>
    </row>
    <row r="125" ht="57" spans="1:16">
      <c r="A125" s="116"/>
      <c r="B125" s="117"/>
      <c r="C125" s="117"/>
      <c r="D125" s="117"/>
      <c r="E125" s="117"/>
      <c r="F125" s="117"/>
      <c r="G125" s="128"/>
      <c r="H125" s="134" t="s">
        <v>2187</v>
      </c>
      <c r="I125" s="134">
        <v>0.7</v>
      </c>
      <c r="J125" s="151" t="s">
        <v>2188</v>
      </c>
      <c r="K125" s="128"/>
      <c r="L125" s="150"/>
      <c r="M125" s="150"/>
      <c r="N125">
        <v>3.85298</v>
      </c>
      <c r="O125" s="169">
        <v>0.7</v>
      </c>
      <c r="P125" s="117"/>
    </row>
    <row r="126" ht="57" spans="1:16">
      <c r="A126" s="116"/>
      <c r="B126" s="117"/>
      <c r="C126" s="117"/>
      <c r="D126" s="117"/>
      <c r="E126" s="117"/>
      <c r="F126" s="117"/>
      <c r="G126" s="128"/>
      <c r="H126" s="134" t="s">
        <v>2189</v>
      </c>
      <c r="I126" s="134">
        <v>0.72</v>
      </c>
      <c r="J126" s="151" t="s">
        <v>2190</v>
      </c>
      <c r="K126" s="128"/>
      <c r="L126" s="150"/>
      <c r="M126" s="150"/>
      <c r="O126" s="169">
        <v>0.72</v>
      </c>
      <c r="P126" s="117"/>
    </row>
    <row r="127" ht="42.75" spans="1:16">
      <c r="A127" s="116"/>
      <c r="B127" s="117"/>
      <c r="C127" s="117"/>
      <c r="D127" s="117"/>
      <c r="E127" s="117"/>
      <c r="F127" s="117"/>
      <c r="G127" s="128"/>
      <c r="H127" s="134" t="s">
        <v>2191</v>
      </c>
      <c r="I127" s="134">
        <v>0.65</v>
      </c>
      <c r="J127" s="151" t="s">
        <v>2192</v>
      </c>
      <c r="K127" s="128"/>
      <c r="L127" s="150"/>
      <c r="M127" s="150"/>
      <c r="O127" s="169">
        <v>0.65</v>
      </c>
      <c r="P127" s="117"/>
    </row>
    <row r="128" ht="57" spans="1:16">
      <c r="A128" s="116"/>
      <c r="B128" s="117"/>
      <c r="C128" s="117"/>
      <c r="D128" s="117"/>
      <c r="E128" s="117"/>
      <c r="F128" s="117"/>
      <c r="G128" s="128"/>
      <c r="H128" s="134" t="s">
        <v>2193</v>
      </c>
      <c r="I128" s="134">
        <v>0.62</v>
      </c>
      <c r="J128" s="151" t="s">
        <v>2194</v>
      </c>
      <c r="K128" s="128"/>
      <c r="L128" s="150"/>
      <c r="M128" s="150"/>
      <c r="O128" s="169">
        <v>0.62</v>
      </c>
      <c r="P128" s="117"/>
    </row>
    <row r="129" ht="57" spans="1:16">
      <c r="A129" s="127"/>
      <c r="B129" s="123"/>
      <c r="C129" s="123"/>
      <c r="D129" s="123"/>
      <c r="E129" s="123"/>
      <c r="F129" s="123"/>
      <c r="G129" s="133"/>
      <c r="H129" s="134" t="s">
        <v>2195</v>
      </c>
      <c r="I129" s="134">
        <v>0.64298</v>
      </c>
      <c r="J129" s="151" t="s">
        <v>2196</v>
      </c>
      <c r="K129" s="133"/>
      <c r="L129" s="150"/>
      <c r="M129" s="150"/>
      <c r="O129" s="169">
        <v>0.64298</v>
      </c>
      <c r="P129" s="123"/>
    </row>
    <row r="130" ht="57" spans="1:16">
      <c r="A130" s="109">
        <v>11</v>
      </c>
      <c r="B130" s="146" t="s">
        <v>2197</v>
      </c>
      <c r="C130" s="110" t="s">
        <v>2198</v>
      </c>
      <c r="D130" s="110">
        <v>-76.2675285339355</v>
      </c>
      <c r="E130" s="119">
        <v>245.94901</v>
      </c>
      <c r="F130" s="119">
        <v>1.8982</v>
      </c>
      <c r="G130" s="126">
        <f>D130-F130</f>
        <v>-78.1657285339355</v>
      </c>
      <c r="H130" s="134" t="s">
        <v>2199</v>
      </c>
      <c r="I130" s="134">
        <v>0</v>
      </c>
      <c r="J130" s="151" t="s">
        <v>2200</v>
      </c>
      <c r="K130" s="126">
        <f>SUMIF(G130:G138,"&gt;0",G130:G138)</f>
        <v>0</v>
      </c>
      <c r="L130" s="150"/>
      <c r="M130" s="150"/>
      <c r="O130" s="192">
        <f>SUM(O124:O129)</f>
        <v>3.85298</v>
      </c>
      <c r="P130">
        <v>3.85298</v>
      </c>
    </row>
    <row r="131" ht="57" spans="1:13">
      <c r="A131" s="116"/>
      <c r="B131" s="147"/>
      <c r="C131" s="117"/>
      <c r="D131" s="117"/>
      <c r="E131" s="121"/>
      <c r="F131" s="121"/>
      <c r="G131" s="128"/>
      <c r="H131" s="134" t="s">
        <v>2201</v>
      </c>
      <c r="I131" s="134">
        <v>0</v>
      </c>
      <c r="J131" s="151" t="s">
        <v>2202</v>
      </c>
      <c r="K131" s="128"/>
      <c r="L131" s="150"/>
      <c r="M131" s="150"/>
    </row>
    <row r="132" ht="99.75" spans="1:13">
      <c r="A132" s="116"/>
      <c r="B132" s="147"/>
      <c r="C132" s="117"/>
      <c r="D132" s="117"/>
      <c r="E132" s="121"/>
      <c r="F132" s="121"/>
      <c r="G132" s="128"/>
      <c r="H132" s="134" t="s">
        <v>2203</v>
      </c>
      <c r="I132" s="134">
        <v>0</v>
      </c>
      <c r="J132" s="151" t="s">
        <v>2204</v>
      </c>
      <c r="K132" s="128"/>
      <c r="L132" s="150"/>
      <c r="M132" s="150"/>
    </row>
    <row r="133" ht="57" spans="1:13">
      <c r="A133" s="116"/>
      <c r="B133" s="147"/>
      <c r="C133" s="117"/>
      <c r="D133" s="117"/>
      <c r="E133" s="121"/>
      <c r="F133" s="121"/>
      <c r="G133" s="128"/>
      <c r="H133" s="134" t="s">
        <v>2205</v>
      </c>
      <c r="I133" s="134">
        <v>0</v>
      </c>
      <c r="J133" s="151" t="s">
        <v>2206</v>
      </c>
      <c r="K133" s="128"/>
      <c r="L133" s="150"/>
      <c r="M133" s="150"/>
    </row>
    <row r="134" ht="99.75" spans="1:13">
      <c r="A134" s="116"/>
      <c r="B134" s="147"/>
      <c r="C134" s="117"/>
      <c r="D134" s="117"/>
      <c r="E134" s="121"/>
      <c r="F134" s="121"/>
      <c r="G134" s="128"/>
      <c r="H134" s="134" t="s">
        <v>2207</v>
      </c>
      <c r="I134" s="134">
        <v>0</v>
      </c>
      <c r="J134" s="151" t="s">
        <v>2208</v>
      </c>
      <c r="K134" s="128"/>
      <c r="L134" s="150"/>
      <c r="M134" s="150"/>
    </row>
    <row r="135" ht="71.25" spans="1:13">
      <c r="A135" s="116"/>
      <c r="B135" s="147"/>
      <c r="C135" s="117"/>
      <c r="D135" s="117"/>
      <c r="E135" s="121"/>
      <c r="F135" s="121"/>
      <c r="G135" s="128"/>
      <c r="H135" s="134" t="s">
        <v>2209</v>
      </c>
      <c r="I135" s="134">
        <v>0</v>
      </c>
      <c r="J135" s="151" t="s">
        <v>2210</v>
      </c>
      <c r="K135" s="128"/>
      <c r="L135" s="150"/>
      <c r="M135" s="150"/>
    </row>
    <row r="136" ht="71.25" spans="1:13">
      <c r="A136" s="116"/>
      <c r="B136" s="147"/>
      <c r="C136" s="117"/>
      <c r="D136" s="117"/>
      <c r="E136" s="121"/>
      <c r="F136" s="121"/>
      <c r="G136" s="128"/>
      <c r="H136" s="134" t="s">
        <v>2211</v>
      </c>
      <c r="I136" s="134">
        <v>0</v>
      </c>
      <c r="J136" s="151" t="s">
        <v>2212</v>
      </c>
      <c r="K136" s="128"/>
      <c r="L136" s="150"/>
      <c r="M136" s="150"/>
    </row>
    <row r="137" ht="71.25" spans="1:13">
      <c r="A137" s="116"/>
      <c r="B137" s="147"/>
      <c r="C137" s="117"/>
      <c r="D137" s="117"/>
      <c r="E137" s="121"/>
      <c r="F137" s="121"/>
      <c r="G137" s="128"/>
      <c r="H137" s="134" t="s">
        <v>2213</v>
      </c>
      <c r="I137" s="134">
        <v>0</v>
      </c>
      <c r="J137" s="151" t="s">
        <v>2214</v>
      </c>
      <c r="K137" s="128"/>
      <c r="L137" s="150"/>
      <c r="M137" s="150"/>
    </row>
    <row r="138" ht="28.5" spans="1:13">
      <c r="A138" s="127"/>
      <c r="B138" s="148"/>
      <c r="C138" s="123"/>
      <c r="D138" s="123"/>
      <c r="E138" s="124"/>
      <c r="F138" s="124"/>
      <c r="G138" s="133"/>
      <c r="H138" s="134" t="s">
        <v>2215</v>
      </c>
      <c r="I138" s="134">
        <v>0</v>
      </c>
      <c r="J138" s="151" t="s">
        <v>2216</v>
      </c>
      <c r="K138" s="133"/>
      <c r="L138" s="150"/>
      <c r="M138" s="150"/>
    </row>
    <row r="139" ht="85.5" spans="1:13">
      <c r="A139" s="109">
        <v>12</v>
      </c>
      <c r="B139" s="146" t="s">
        <v>2217</v>
      </c>
      <c r="C139" s="110" t="s">
        <v>2218</v>
      </c>
      <c r="D139" s="110">
        <v>-37.5820789337158</v>
      </c>
      <c r="E139" s="119" t="s">
        <v>2219</v>
      </c>
      <c r="F139" s="119">
        <v>7.28548</v>
      </c>
      <c r="G139" s="126">
        <f>D139-F139</f>
        <v>-44.8675589337158</v>
      </c>
      <c r="H139" s="134" t="s">
        <v>2220</v>
      </c>
      <c r="I139" s="134">
        <v>0</v>
      </c>
      <c r="J139" s="151" t="s">
        <v>2221</v>
      </c>
      <c r="K139" s="126">
        <f>SUMIF(G139:G148,"&gt;0",G139:G148)</f>
        <v>0</v>
      </c>
      <c r="L139" s="150"/>
      <c r="M139" s="150"/>
    </row>
    <row r="140" ht="71.25" spans="1:13">
      <c r="A140" s="116"/>
      <c r="B140" s="147"/>
      <c r="C140" s="117"/>
      <c r="D140" s="117"/>
      <c r="E140" s="121"/>
      <c r="F140" s="121"/>
      <c r="G140" s="128"/>
      <c r="H140" s="134" t="s">
        <v>2222</v>
      </c>
      <c r="I140" s="134">
        <v>0</v>
      </c>
      <c r="J140" s="151" t="s">
        <v>2223</v>
      </c>
      <c r="K140" s="128"/>
      <c r="L140" s="150"/>
      <c r="M140" s="150"/>
    </row>
    <row r="141" ht="57" spans="1:13">
      <c r="A141" s="116"/>
      <c r="B141" s="147"/>
      <c r="C141" s="117"/>
      <c r="D141" s="117"/>
      <c r="E141" s="121"/>
      <c r="F141" s="121"/>
      <c r="G141" s="128"/>
      <c r="H141" s="134" t="s">
        <v>2224</v>
      </c>
      <c r="I141" s="134">
        <v>0</v>
      </c>
      <c r="J141" s="151" t="s">
        <v>2225</v>
      </c>
      <c r="K141" s="128"/>
      <c r="L141" s="150"/>
      <c r="M141" s="150"/>
    </row>
    <row r="142" ht="71.25" spans="1:13">
      <c r="A142" s="116"/>
      <c r="B142" s="147"/>
      <c r="C142" s="117"/>
      <c r="D142" s="117"/>
      <c r="E142" s="121"/>
      <c r="F142" s="121"/>
      <c r="G142" s="128"/>
      <c r="H142" s="134" t="s">
        <v>2226</v>
      </c>
      <c r="I142" s="134">
        <v>0</v>
      </c>
      <c r="J142" s="151" t="s">
        <v>2227</v>
      </c>
      <c r="K142" s="128"/>
      <c r="L142" s="150"/>
      <c r="M142" s="150"/>
    </row>
    <row r="143" ht="42.75" spans="1:13">
      <c r="A143" s="116"/>
      <c r="B143" s="147"/>
      <c r="C143" s="117"/>
      <c r="D143" s="117"/>
      <c r="E143" s="121"/>
      <c r="F143" s="121"/>
      <c r="G143" s="128"/>
      <c r="H143" s="134" t="s">
        <v>2228</v>
      </c>
      <c r="I143" s="134">
        <v>0</v>
      </c>
      <c r="J143" s="151" t="s">
        <v>2229</v>
      </c>
      <c r="K143" s="128"/>
      <c r="L143" s="150"/>
      <c r="M143" s="150"/>
    </row>
    <row r="144" ht="99.75" spans="1:13">
      <c r="A144" s="116"/>
      <c r="B144" s="147"/>
      <c r="C144" s="117"/>
      <c r="D144" s="117"/>
      <c r="E144" s="121"/>
      <c r="F144" s="121"/>
      <c r="G144" s="128"/>
      <c r="H144" s="134" t="s">
        <v>2230</v>
      </c>
      <c r="I144" s="134">
        <v>0</v>
      </c>
      <c r="J144" s="151" t="s">
        <v>2231</v>
      </c>
      <c r="K144" s="128"/>
      <c r="L144" s="150"/>
      <c r="M144" s="150"/>
    </row>
    <row r="145" ht="57" spans="1:13">
      <c r="A145" s="116"/>
      <c r="B145" s="147"/>
      <c r="C145" s="117"/>
      <c r="D145" s="117"/>
      <c r="E145" s="121"/>
      <c r="F145" s="121"/>
      <c r="G145" s="128"/>
      <c r="H145" s="134" t="s">
        <v>2232</v>
      </c>
      <c r="I145" s="134">
        <v>0</v>
      </c>
      <c r="J145" s="151" t="s">
        <v>2233</v>
      </c>
      <c r="K145" s="128"/>
      <c r="L145" s="150"/>
      <c r="M145" s="150"/>
    </row>
    <row r="146" ht="42.75" spans="1:13">
      <c r="A146" s="116"/>
      <c r="B146" s="147"/>
      <c r="C146" s="117"/>
      <c r="D146" s="117"/>
      <c r="E146" s="121"/>
      <c r="F146" s="121"/>
      <c r="G146" s="128"/>
      <c r="H146" s="134" t="s">
        <v>2234</v>
      </c>
      <c r="I146" s="134">
        <v>0</v>
      </c>
      <c r="J146" s="151" t="s">
        <v>2235</v>
      </c>
      <c r="K146" s="128"/>
      <c r="L146" s="150"/>
      <c r="M146" s="150"/>
    </row>
    <row r="147" ht="71.25" spans="1:13">
      <c r="A147" s="116"/>
      <c r="B147" s="147"/>
      <c r="C147" s="117"/>
      <c r="D147" s="117"/>
      <c r="E147" s="121"/>
      <c r="F147" s="121"/>
      <c r="G147" s="128"/>
      <c r="H147" s="134" t="s">
        <v>2236</v>
      </c>
      <c r="I147" s="134">
        <v>0</v>
      </c>
      <c r="J147" s="151" t="s">
        <v>2237</v>
      </c>
      <c r="K147" s="128"/>
      <c r="L147" s="150"/>
      <c r="M147" s="150"/>
    </row>
    <row r="148" ht="57" spans="1:13">
      <c r="A148" s="127"/>
      <c r="B148" s="148"/>
      <c r="C148" s="123"/>
      <c r="D148" s="123"/>
      <c r="E148" s="124"/>
      <c r="F148" s="124"/>
      <c r="G148" s="133"/>
      <c r="H148" s="134" t="s">
        <v>2238</v>
      </c>
      <c r="I148" s="134">
        <v>0</v>
      </c>
      <c r="J148" s="151" t="s">
        <v>2239</v>
      </c>
      <c r="K148" s="133"/>
      <c r="L148" s="150"/>
      <c r="M148" s="150"/>
    </row>
    <row r="149" ht="71.25" spans="1:26">
      <c r="A149" s="109">
        <v>13</v>
      </c>
      <c r="B149" s="110" t="s">
        <v>2240</v>
      </c>
      <c r="C149" s="110" t="s">
        <v>2241</v>
      </c>
      <c r="D149" s="119">
        <v>46.8972282409667</v>
      </c>
      <c r="E149" s="119">
        <f>37.00072-0.48724</f>
        <v>36.51348</v>
      </c>
      <c r="F149" s="119">
        <v>7.12117</v>
      </c>
      <c r="G149" s="120">
        <f>D149-F149</f>
        <v>39.7760582409667</v>
      </c>
      <c r="H149" s="134" t="s">
        <v>2242</v>
      </c>
      <c r="I149" s="134">
        <v>10.739535725061</v>
      </c>
      <c r="J149" s="151" t="s">
        <v>2243</v>
      </c>
      <c r="K149" s="126">
        <f>SUMIF(G149:G167,"&gt;0",G149:G167)</f>
        <v>103.05191861084</v>
      </c>
      <c r="L149" s="150"/>
      <c r="M149" s="150"/>
      <c r="Q149" s="119">
        <f>37.00072-0.48724</f>
        <v>36.51348</v>
      </c>
      <c r="R149">
        <v>36.51348</v>
      </c>
      <c r="T149">
        <v>36.51348</v>
      </c>
      <c r="U149" s="119">
        <v>7.12117</v>
      </c>
      <c r="V149">
        <v>7.12117</v>
      </c>
      <c r="W149">
        <v>7.12117</v>
      </c>
      <c r="Y149" s="169">
        <v>4.96644690881347</v>
      </c>
      <c r="Z149">
        <v>49.6644690881347</v>
      </c>
    </row>
    <row r="150" ht="28.5" spans="1:25">
      <c r="A150" s="116"/>
      <c r="B150" s="117"/>
      <c r="C150" s="117"/>
      <c r="D150" s="121"/>
      <c r="E150" s="121"/>
      <c r="F150" s="121"/>
      <c r="G150" s="122"/>
      <c r="H150" s="134" t="s">
        <v>2244</v>
      </c>
      <c r="I150" s="134">
        <v>7.95521164819336</v>
      </c>
      <c r="J150" s="151" t="s">
        <v>2245</v>
      </c>
      <c r="K150" s="128"/>
      <c r="L150" s="150"/>
      <c r="M150" s="150"/>
      <c r="Q150" s="121"/>
      <c r="T150">
        <v>88.9937</v>
      </c>
      <c r="U150" s="121"/>
      <c r="W150">
        <v>4.18844</v>
      </c>
      <c r="Y150" s="169">
        <v>5.95973629057616</v>
      </c>
    </row>
    <row r="151" ht="28.5" spans="1:25">
      <c r="A151" s="116"/>
      <c r="B151" s="117"/>
      <c r="C151" s="117"/>
      <c r="D151" s="121"/>
      <c r="E151" s="121"/>
      <c r="F151" s="121"/>
      <c r="G151" s="122"/>
      <c r="H151" s="134" t="s">
        <v>2246</v>
      </c>
      <c r="I151" s="134">
        <v>7.95521164819336</v>
      </c>
      <c r="J151" s="151" t="s">
        <v>2247</v>
      </c>
      <c r="K151" s="128"/>
      <c r="L151" s="150"/>
      <c r="M151" s="150"/>
      <c r="Q151" s="121"/>
      <c r="T151">
        <v>32.18994</v>
      </c>
      <c r="U151" s="121"/>
      <c r="W151">
        <v>3.68836</v>
      </c>
      <c r="Y151" s="169">
        <v>5.95973629057616</v>
      </c>
    </row>
    <row r="152" spans="1:25">
      <c r="A152" s="116"/>
      <c r="B152" s="117"/>
      <c r="C152" s="123"/>
      <c r="D152" s="124"/>
      <c r="E152" s="124"/>
      <c r="F152" s="124"/>
      <c r="G152" s="125"/>
      <c r="H152" s="134" t="s">
        <v>413</v>
      </c>
      <c r="I152" s="134">
        <v>13.126099219519</v>
      </c>
      <c r="J152" s="151" t="s">
        <v>2248</v>
      </c>
      <c r="K152" s="128"/>
      <c r="L152" s="150"/>
      <c r="M152" s="150"/>
      <c r="Q152" s="124"/>
      <c r="T152">
        <f>SUM(T149:T151)</f>
        <v>157.69712</v>
      </c>
      <c r="U152" s="124"/>
      <c r="W152">
        <f>SUM(W149:W151)</f>
        <v>14.99797</v>
      </c>
      <c r="Y152" s="169">
        <v>5.95973629057616</v>
      </c>
    </row>
    <row r="153" ht="42.75" spans="1:25">
      <c r="A153" s="116">
        <v>26</v>
      </c>
      <c r="B153" s="117"/>
      <c r="C153" s="110" t="s">
        <v>2249</v>
      </c>
      <c r="D153" s="119">
        <v>53.8529090881347</v>
      </c>
      <c r="E153" s="119">
        <v>88.9937</v>
      </c>
      <c r="F153" s="119">
        <f>4.85604-0.6676</f>
        <v>4.18844</v>
      </c>
      <c r="G153" s="120">
        <f>D153-F153</f>
        <v>49.6644690881347</v>
      </c>
      <c r="H153" s="134" t="s">
        <v>2250</v>
      </c>
      <c r="I153" s="134">
        <v>4.96644690881347</v>
      </c>
      <c r="J153" s="151" t="s">
        <v>2251</v>
      </c>
      <c r="K153" s="128"/>
      <c r="L153" s="150"/>
      <c r="M153" s="150"/>
      <c r="Q153" s="119">
        <v>88.9937</v>
      </c>
      <c r="R153">
        <v>88.9937</v>
      </c>
      <c r="U153" s="119">
        <f>4.85604-0.6676</f>
        <v>4.18844</v>
      </c>
      <c r="V153">
        <v>4.18844</v>
      </c>
      <c r="Y153" s="169">
        <v>4.96644690881347</v>
      </c>
    </row>
    <row r="154" ht="42.75" spans="1:25">
      <c r="A154" s="116"/>
      <c r="B154" s="117"/>
      <c r="C154" s="117"/>
      <c r="D154" s="121"/>
      <c r="E154" s="121"/>
      <c r="F154" s="121"/>
      <c r="G154" s="122"/>
      <c r="H154" s="134" t="s">
        <v>2252</v>
      </c>
      <c r="I154" s="134">
        <v>5.95973629057616</v>
      </c>
      <c r="J154" s="151" t="s">
        <v>2253</v>
      </c>
      <c r="K154" s="128"/>
      <c r="L154" s="150"/>
      <c r="M154" s="150"/>
      <c r="Q154" s="121"/>
      <c r="U154" s="121"/>
      <c r="Y154" s="169">
        <v>4.96644690881347</v>
      </c>
    </row>
    <row r="155" ht="42.75" spans="1:25">
      <c r="A155" s="116"/>
      <c r="B155" s="117"/>
      <c r="C155" s="117"/>
      <c r="D155" s="121"/>
      <c r="E155" s="121"/>
      <c r="F155" s="121"/>
      <c r="G155" s="122"/>
      <c r="H155" s="134" t="s">
        <v>2254</v>
      </c>
      <c r="I155" s="134">
        <v>5.95973629057616</v>
      </c>
      <c r="J155" s="151" t="s">
        <v>2255</v>
      </c>
      <c r="K155" s="128"/>
      <c r="L155" s="150"/>
      <c r="M155" s="150"/>
      <c r="Q155" s="121"/>
      <c r="U155" s="121"/>
      <c r="Y155" s="169">
        <v>4.46980221793212</v>
      </c>
    </row>
    <row r="156" ht="57" spans="1:25">
      <c r="A156" s="116"/>
      <c r="B156" s="117"/>
      <c r="C156" s="117"/>
      <c r="D156" s="121"/>
      <c r="E156" s="121"/>
      <c r="F156" s="121"/>
      <c r="G156" s="122"/>
      <c r="H156" s="134" t="s">
        <v>2256</v>
      </c>
      <c r="I156" s="134">
        <v>5.95973629057616</v>
      </c>
      <c r="J156" s="151" t="s">
        <v>2257</v>
      </c>
      <c r="K156" s="128"/>
      <c r="L156" s="150"/>
      <c r="M156" s="150"/>
      <c r="Q156" s="121"/>
      <c r="U156" s="121"/>
      <c r="Y156" s="169">
        <v>3.97315752705078</v>
      </c>
    </row>
    <row r="157" ht="57" spans="1:25">
      <c r="A157" s="116"/>
      <c r="B157" s="117"/>
      <c r="C157" s="117"/>
      <c r="D157" s="121"/>
      <c r="E157" s="121"/>
      <c r="F157" s="121"/>
      <c r="G157" s="122">
        <f>D157-E157-F157</f>
        <v>0</v>
      </c>
      <c r="H157" s="134" t="s">
        <v>2258</v>
      </c>
      <c r="I157" s="134">
        <v>4.96644690881347</v>
      </c>
      <c r="J157" s="151" t="s">
        <v>2259</v>
      </c>
      <c r="K157" s="128"/>
      <c r="L157" s="150"/>
      <c r="M157" s="150"/>
      <c r="Q157" s="121"/>
      <c r="U157" s="121"/>
      <c r="Y157" s="169">
        <v>4.22147987249145</v>
      </c>
    </row>
    <row r="158" ht="42.75" spans="1:25">
      <c r="A158" s="116"/>
      <c r="B158" s="117"/>
      <c r="C158" s="117"/>
      <c r="D158" s="121"/>
      <c r="E158" s="121"/>
      <c r="F158" s="121"/>
      <c r="G158" s="122"/>
      <c r="H158" s="134" t="s">
        <v>2260</v>
      </c>
      <c r="I158" s="134">
        <v>4.96644690881347</v>
      </c>
      <c r="J158" s="151" t="s">
        <v>2261</v>
      </c>
      <c r="K158" s="128"/>
      <c r="L158" s="150"/>
      <c r="M158" s="150"/>
      <c r="Q158" s="121"/>
      <c r="U158" s="121"/>
      <c r="Y158" s="169">
        <v>4.22147987249145</v>
      </c>
    </row>
    <row r="159" ht="42.75" spans="1:25">
      <c r="A159" s="116"/>
      <c r="B159" s="117"/>
      <c r="C159" s="117"/>
      <c r="D159" s="121"/>
      <c r="E159" s="121"/>
      <c r="F159" s="121"/>
      <c r="G159" s="122"/>
      <c r="H159" s="134" t="s">
        <v>2262</v>
      </c>
      <c r="I159" s="134">
        <v>4.46980221793212</v>
      </c>
      <c r="J159" s="151" t="s">
        <v>2263</v>
      </c>
      <c r="K159" s="128"/>
      <c r="L159" s="150"/>
      <c r="M159" s="150"/>
      <c r="Q159" s="121"/>
      <c r="U159" s="121"/>
      <c r="Y159" s="192">
        <f>SUM(Y149:Y158)</f>
        <v>49.6644690881347</v>
      </c>
    </row>
    <row r="160" spans="1:21">
      <c r="A160" s="116"/>
      <c r="B160" s="117"/>
      <c r="C160" s="117"/>
      <c r="D160" s="121"/>
      <c r="E160" s="121"/>
      <c r="F160" s="121"/>
      <c r="G160" s="122"/>
      <c r="H160" s="134" t="s">
        <v>2264</v>
      </c>
      <c r="I160" s="134">
        <v>3.97315752705078</v>
      </c>
      <c r="J160" s="193"/>
      <c r="K160" s="128"/>
      <c r="L160" s="150"/>
      <c r="M160" s="150"/>
      <c r="Q160" s="121"/>
      <c r="U160" s="121"/>
    </row>
    <row r="161" spans="1:21">
      <c r="A161" s="116"/>
      <c r="B161" s="117"/>
      <c r="C161" s="117"/>
      <c r="D161" s="121"/>
      <c r="E161" s="121"/>
      <c r="F161" s="121"/>
      <c r="G161" s="122">
        <f>D161-E161-F161</f>
        <v>0</v>
      </c>
      <c r="H161" s="134" t="s">
        <v>2265</v>
      </c>
      <c r="I161" s="134">
        <v>4.22147987249145</v>
      </c>
      <c r="J161" s="193"/>
      <c r="K161" s="128"/>
      <c r="L161" s="150"/>
      <c r="M161" s="150"/>
      <c r="Q161" s="121"/>
      <c r="U161" s="121"/>
    </row>
    <row r="162" spans="1:21">
      <c r="A162" s="116"/>
      <c r="B162" s="117"/>
      <c r="C162" s="123"/>
      <c r="D162" s="124"/>
      <c r="E162" s="124"/>
      <c r="F162" s="124"/>
      <c r="G162" s="125"/>
      <c r="H162" s="134" t="s">
        <v>2266</v>
      </c>
      <c r="I162" s="134">
        <v>4.22147987249145</v>
      </c>
      <c r="J162" s="193"/>
      <c r="K162" s="128"/>
      <c r="L162" s="150"/>
      <c r="M162" s="150"/>
      <c r="Q162" s="124"/>
      <c r="U162" s="124"/>
    </row>
    <row r="163" ht="57" spans="1:25">
      <c r="A163" s="116">
        <v>27</v>
      </c>
      <c r="B163" s="117"/>
      <c r="C163" s="110" t="s">
        <v>2267</v>
      </c>
      <c r="D163" s="119">
        <v>17.2997512817382</v>
      </c>
      <c r="E163" s="119">
        <v>32.18994</v>
      </c>
      <c r="F163" s="119">
        <v>3.68836</v>
      </c>
      <c r="G163" s="120">
        <f>D163-F163</f>
        <v>13.6113912817382</v>
      </c>
      <c r="H163" s="134" t="s">
        <v>2268</v>
      </c>
      <c r="I163" s="134">
        <v>4.35564521015622</v>
      </c>
      <c r="J163" s="151" t="s">
        <v>2269</v>
      </c>
      <c r="K163" s="128"/>
      <c r="L163" s="150"/>
      <c r="M163" s="150"/>
      <c r="Q163" s="119">
        <v>32.18994</v>
      </c>
      <c r="R163">
        <v>32.18994</v>
      </c>
      <c r="U163" s="119">
        <v>3.68836</v>
      </c>
      <c r="V163">
        <v>3.68836</v>
      </c>
      <c r="Y163" s="169">
        <v>4.35564521015622</v>
      </c>
    </row>
    <row r="164" ht="42.75" spans="1:25">
      <c r="A164" s="116"/>
      <c r="B164" s="117"/>
      <c r="C164" s="117"/>
      <c r="D164" s="121"/>
      <c r="E164" s="121"/>
      <c r="F164" s="121"/>
      <c r="G164" s="122"/>
      <c r="H164" s="134" t="s">
        <v>2270</v>
      </c>
      <c r="I164" s="134">
        <v>2.17782260507811</v>
      </c>
      <c r="J164" s="151" t="s">
        <v>2271</v>
      </c>
      <c r="K164" s="128"/>
      <c r="L164" s="150"/>
      <c r="M164" s="150"/>
      <c r="Q164" s="121"/>
      <c r="U164" s="121"/>
      <c r="Y164" s="169">
        <v>2.17782260507811</v>
      </c>
    </row>
    <row r="165" ht="42.75" spans="1:25">
      <c r="A165" s="116"/>
      <c r="B165" s="117"/>
      <c r="C165" s="117"/>
      <c r="D165" s="121"/>
      <c r="E165" s="121"/>
      <c r="F165" s="121"/>
      <c r="G165" s="122"/>
      <c r="H165" s="134" t="s">
        <v>2272</v>
      </c>
      <c r="I165" s="134">
        <v>2.72227825634764</v>
      </c>
      <c r="J165" s="151" t="s">
        <v>2273</v>
      </c>
      <c r="K165" s="128"/>
      <c r="L165" s="150"/>
      <c r="M165" s="150"/>
      <c r="Q165" s="121"/>
      <c r="U165" s="121"/>
      <c r="Y165" s="169">
        <v>2.72227825634764</v>
      </c>
    </row>
    <row r="166" ht="28.5" spans="1:25">
      <c r="A166" s="116"/>
      <c r="B166" s="117"/>
      <c r="C166" s="117"/>
      <c r="D166" s="121"/>
      <c r="E166" s="121"/>
      <c r="F166" s="121"/>
      <c r="G166" s="122"/>
      <c r="H166" s="134" t="s">
        <v>2274</v>
      </c>
      <c r="I166" s="134">
        <v>2.17782260507811</v>
      </c>
      <c r="J166" s="151" t="s">
        <v>2275</v>
      </c>
      <c r="K166" s="128"/>
      <c r="L166" s="150"/>
      <c r="M166" s="150"/>
      <c r="Q166" s="121"/>
      <c r="U166" s="121"/>
      <c r="Y166" s="169">
        <v>2.17782260507811</v>
      </c>
    </row>
    <row r="167" ht="57" spans="1:25">
      <c r="A167" s="127"/>
      <c r="B167" s="123"/>
      <c r="C167" s="123"/>
      <c r="D167" s="124"/>
      <c r="E167" s="124"/>
      <c r="F167" s="124"/>
      <c r="G167" s="125"/>
      <c r="H167" s="134" t="s">
        <v>2276</v>
      </c>
      <c r="I167" s="134">
        <v>2.17782260507811</v>
      </c>
      <c r="J167" s="151" t="s">
        <v>2277</v>
      </c>
      <c r="K167" s="133"/>
      <c r="L167" s="150"/>
      <c r="M167" s="150"/>
      <c r="Q167" s="124"/>
      <c r="U167" s="124"/>
      <c r="Y167" s="169">
        <v>2.17782260507811</v>
      </c>
    </row>
    <row r="168" ht="71.25" spans="1:25">
      <c r="A168" s="109">
        <v>14</v>
      </c>
      <c r="B168" s="110" t="s">
        <v>2278</v>
      </c>
      <c r="C168" s="110" t="s">
        <v>2279</v>
      </c>
      <c r="D168" s="119">
        <v>12.0026798248291</v>
      </c>
      <c r="E168" s="119">
        <v>129.90614</v>
      </c>
      <c r="F168" s="119">
        <v>6.22926</v>
      </c>
      <c r="G168" s="120">
        <f>D168-F168</f>
        <v>5.7734198248291</v>
      </c>
      <c r="H168" s="115" t="s">
        <v>2280</v>
      </c>
      <c r="I168" s="115">
        <v>0</v>
      </c>
      <c r="J168" s="151" t="s">
        <v>2281</v>
      </c>
      <c r="K168" s="126">
        <f>SUM(G168)</f>
        <v>5.7734198248291</v>
      </c>
      <c r="L168" s="150"/>
      <c r="M168" s="150"/>
      <c r="Y168" s="192">
        <f>SUM(Y163:Y167)</f>
        <v>13.6113912817382</v>
      </c>
    </row>
    <row r="169" ht="71.25" spans="1:13">
      <c r="A169" s="116"/>
      <c r="B169" s="117"/>
      <c r="C169" s="117"/>
      <c r="D169" s="121"/>
      <c r="E169" s="121"/>
      <c r="F169" s="121"/>
      <c r="G169" s="122"/>
      <c r="H169" s="115" t="s">
        <v>2282</v>
      </c>
      <c r="I169" s="115">
        <v>0</v>
      </c>
      <c r="J169" s="151" t="s">
        <v>2283</v>
      </c>
      <c r="K169" s="128"/>
      <c r="L169" s="150"/>
      <c r="M169" s="150"/>
    </row>
    <row r="170" ht="71.25" spans="1:13">
      <c r="A170" s="116"/>
      <c r="B170" s="117"/>
      <c r="C170" s="117"/>
      <c r="D170" s="121"/>
      <c r="E170" s="121"/>
      <c r="F170" s="121"/>
      <c r="G170" s="122"/>
      <c r="H170" s="115" t="s">
        <v>2284</v>
      </c>
      <c r="I170" s="115">
        <v>0</v>
      </c>
      <c r="J170" s="151" t="s">
        <v>2285</v>
      </c>
      <c r="K170" s="128"/>
      <c r="L170" s="150"/>
      <c r="M170" s="150"/>
    </row>
    <row r="171" ht="85.5" spans="1:13">
      <c r="A171" s="116"/>
      <c r="B171" s="117"/>
      <c r="C171" s="117"/>
      <c r="D171" s="121"/>
      <c r="E171" s="121"/>
      <c r="F171" s="121"/>
      <c r="G171" s="122"/>
      <c r="H171" s="115" t="s">
        <v>2286</v>
      </c>
      <c r="I171" s="115">
        <v>0</v>
      </c>
      <c r="J171" s="151" t="s">
        <v>2287</v>
      </c>
      <c r="K171" s="128"/>
      <c r="L171" s="150"/>
      <c r="M171" s="150"/>
    </row>
    <row r="172" ht="142.5" spans="1:13">
      <c r="A172" s="116"/>
      <c r="B172" s="117"/>
      <c r="C172" s="117"/>
      <c r="D172" s="121"/>
      <c r="E172" s="121"/>
      <c r="F172" s="121"/>
      <c r="G172" s="122"/>
      <c r="H172" s="115" t="s">
        <v>2288</v>
      </c>
      <c r="I172" s="115">
        <v>0</v>
      </c>
      <c r="J172" s="151" t="s">
        <v>2289</v>
      </c>
      <c r="K172" s="128"/>
      <c r="L172" s="150"/>
      <c r="M172" s="150"/>
    </row>
    <row r="173" ht="85.5" spans="1:13">
      <c r="A173" s="116"/>
      <c r="B173" s="117"/>
      <c r="C173" s="117"/>
      <c r="D173" s="121"/>
      <c r="E173" s="121"/>
      <c r="F173" s="121"/>
      <c r="G173" s="122"/>
      <c r="H173" s="115" t="s">
        <v>2290</v>
      </c>
      <c r="I173" s="115">
        <v>0</v>
      </c>
      <c r="J173" s="151" t="s">
        <v>2291</v>
      </c>
      <c r="K173" s="128"/>
      <c r="L173" s="150"/>
      <c r="M173" s="150"/>
    </row>
    <row r="174" ht="71.25" spans="1:13">
      <c r="A174" s="116"/>
      <c r="B174" s="117"/>
      <c r="C174" s="117"/>
      <c r="D174" s="121"/>
      <c r="E174" s="121"/>
      <c r="F174" s="121"/>
      <c r="G174" s="122"/>
      <c r="H174" s="115" t="s">
        <v>2292</v>
      </c>
      <c r="I174" s="115">
        <v>0</v>
      </c>
      <c r="J174" s="151" t="s">
        <v>2293</v>
      </c>
      <c r="K174" s="128"/>
      <c r="L174" s="150"/>
      <c r="M174" s="150"/>
    </row>
    <row r="175" ht="85.5" spans="1:13">
      <c r="A175" s="116"/>
      <c r="B175" s="117"/>
      <c r="C175" s="117"/>
      <c r="D175" s="121"/>
      <c r="E175" s="121"/>
      <c r="F175" s="121"/>
      <c r="G175" s="122"/>
      <c r="H175" s="115" t="s">
        <v>2294</v>
      </c>
      <c r="I175" s="115">
        <v>0</v>
      </c>
      <c r="J175" s="151" t="s">
        <v>2295</v>
      </c>
      <c r="K175" s="128"/>
      <c r="L175" s="150"/>
      <c r="M175" s="150"/>
    </row>
    <row r="176" ht="128.25" spans="1:13">
      <c r="A176" s="116"/>
      <c r="B176" s="117"/>
      <c r="C176" s="117"/>
      <c r="D176" s="121"/>
      <c r="E176" s="121"/>
      <c r="F176" s="121"/>
      <c r="G176" s="122"/>
      <c r="H176" s="115" t="s">
        <v>2296</v>
      </c>
      <c r="I176" s="115">
        <v>0</v>
      </c>
      <c r="J176" s="151" t="s">
        <v>2297</v>
      </c>
      <c r="K176" s="128"/>
      <c r="L176" s="150"/>
      <c r="M176" s="150"/>
    </row>
    <row r="177" ht="57" spans="1:13">
      <c r="A177" s="127"/>
      <c r="B177" s="123"/>
      <c r="C177" s="123"/>
      <c r="D177" s="124"/>
      <c r="E177" s="124"/>
      <c r="F177" s="124"/>
      <c r="G177" s="125"/>
      <c r="H177" s="115" t="s">
        <v>2298</v>
      </c>
      <c r="I177" s="115">
        <f>G168-I168-I169-I170-I171-I172-I173-I174-I175-I176</f>
        <v>5.7734198248291</v>
      </c>
      <c r="J177" s="151" t="s">
        <v>2299</v>
      </c>
      <c r="K177" s="133"/>
      <c r="L177" s="150"/>
      <c r="M177" s="150"/>
    </row>
    <row r="178" ht="42.75" spans="1:13">
      <c r="A178" s="109">
        <v>15</v>
      </c>
      <c r="B178" s="110" t="s">
        <v>2300</v>
      </c>
      <c r="C178" s="119" t="s">
        <v>2301</v>
      </c>
      <c r="D178" s="119">
        <v>18.9375476837158</v>
      </c>
      <c r="E178" s="119">
        <v>48.14123</v>
      </c>
      <c r="F178" s="119">
        <v>0.133</v>
      </c>
      <c r="G178" s="120">
        <f>D178-F178</f>
        <v>18.8045476837158</v>
      </c>
      <c r="H178" s="134" t="s">
        <v>2302</v>
      </c>
      <c r="I178" s="115">
        <v>1.88045476837158</v>
      </c>
      <c r="J178" s="151" t="s">
        <v>2303</v>
      </c>
      <c r="K178" s="126">
        <f>SUMIF(G178:G195,"&gt;0",G178:G195)</f>
        <v>18.8045476837158</v>
      </c>
      <c r="L178" s="150"/>
      <c r="M178" s="150"/>
    </row>
    <row r="179" ht="28.5" spans="1:13">
      <c r="A179" s="116"/>
      <c r="B179" s="117"/>
      <c r="C179" s="121"/>
      <c r="D179" s="121"/>
      <c r="E179" s="121"/>
      <c r="F179" s="121"/>
      <c r="G179" s="122"/>
      <c r="H179" s="134" t="s">
        <v>2304</v>
      </c>
      <c r="I179" s="115">
        <v>1.88045476837158</v>
      </c>
      <c r="J179" s="151" t="s">
        <v>2305</v>
      </c>
      <c r="K179" s="128"/>
      <c r="L179" s="150"/>
      <c r="M179" s="150"/>
    </row>
    <row r="180" ht="57" spans="1:13">
      <c r="A180" s="116"/>
      <c r="B180" s="117"/>
      <c r="C180" s="121"/>
      <c r="D180" s="121"/>
      <c r="E180" s="121"/>
      <c r="F180" s="121"/>
      <c r="G180" s="122"/>
      <c r="H180" s="134" t="s">
        <v>2306</v>
      </c>
      <c r="I180" s="115">
        <v>1.88045476837158</v>
      </c>
      <c r="J180" s="151" t="s">
        <v>2307</v>
      </c>
      <c r="K180" s="128"/>
      <c r="L180" s="150"/>
      <c r="M180" s="150"/>
    </row>
    <row r="181" ht="42.75" spans="1:13">
      <c r="A181" s="116"/>
      <c r="B181" s="117"/>
      <c r="C181" s="121"/>
      <c r="D181" s="121"/>
      <c r="E181" s="121"/>
      <c r="F181" s="121"/>
      <c r="G181" s="122"/>
      <c r="H181" s="134" t="s">
        <v>2308</v>
      </c>
      <c r="I181" s="115">
        <v>1.88045476837158</v>
      </c>
      <c r="J181" s="151" t="s">
        <v>2309</v>
      </c>
      <c r="K181" s="128"/>
      <c r="L181" s="150"/>
      <c r="M181" s="150"/>
    </row>
    <row r="182" ht="99.75" spans="1:13">
      <c r="A182" s="116"/>
      <c r="B182" s="117"/>
      <c r="C182" s="121"/>
      <c r="D182" s="121"/>
      <c r="E182" s="121"/>
      <c r="F182" s="121"/>
      <c r="G182" s="122"/>
      <c r="H182" s="134" t="s">
        <v>2310</v>
      </c>
      <c r="I182" s="115">
        <v>1.88045476837158</v>
      </c>
      <c r="J182" s="151" t="s">
        <v>2311</v>
      </c>
      <c r="K182" s="128"/>
      <c r="L182" s="150"/>
      <c r="M182" s="150"/>
    </row>
    <row r="183" ht="42.75" spans="1:13">
      <c r="A183" s="116"/>
      <c r="B183" s="117"/>
      <c r="C183" s="121"/>
      <c r="D183" s="121"/>
      <c r="E183" s="121"/>
      <c r="F183" s="121"/>
      <c r="G183" s="122"/>
      <c r="H183" s="134" t="s">
        <v>2312</v>
      </c>
      <c r="I183" s="115">
        <v>1.88045476837158</v>
      </c>
      <c r="J183" s="151" t="s">
        <v>2313</v>
      </c>
      <c r="K183" s="128"/>
      <c r="L183" s="150"/>
      <c r="M183" s="150"/>
    </row>
    <row r="184" ht="28.5" spans="1:13">
      <c r="A184" s="116"/>
      <c r="B184" s="117"/>
      <c r="C184" s="121"/>
      <c r="D184" s="121"/>
      <c r="E184" s="121"/>
      <c r="F184" s="121"/>
      <c r="G184" s="122"/>
      <c r="H184" s="134" t="s">
        <v>2314</v>
      </c>
      <c r="I184" s="115">
        <v>1.88045476837158</v>
      </c>
      <c r="J184" s="151" t="s">
        <v>2315</v>
      </c>
      <c r="K184" s="128"/>
      <c r="L184" s="150"/>
      <c r="M184" s="150"/>
    </row>
    <row r="185" ht="57" spans="1:13">
      <c r="A185" s="116"/>
      <c r="B185" s="117"/>
      <c r="C185" s="121"/>
      <c r="D185" s="121"/>
      <c r="E185" s="121"/>
      <c r="F185" s="121"/>
      <c r="G185" s="122"/>
      <c r="H185" s="134" t="s">
        <v>2316</v>
      </c>
      <c r="I185" s="115">
        <v>1.88045476837158</v>
      </c>
      <c r="J185" s="151" t="s">
        <v>2317</v>
      </c>
      <c r="K185" s="128"/>
      <c r="L185" s="150"/>
      <c r="M185" s="150"/>
    </row>
    <row r="186" ht="85.5" spans="1:13">
      <c r="A186" s="116"/>
      <c r="B186" s="117"/>
      <c r="C186" s="121"/>
      <c r="D186" s="121"/>
      <c r="E186" s="121"/>
      <c r="F186" s="121"/>
      <c r="G186" s="122"/>
      <c r="H186" s="134" t="s">
        <v>2318</v>
      </c>
      <c r="I186" s="115">
        <v>1.88045476837158</v>
      </c>
      <c r="J186" s="151" t="s">
        <v>2319</v>
      </c>
      <c r="K186" s="128"/>
      <c r="L186" s="150"/>
      <c r="M186" s="150"/>
    </row>
    <row r="187" ht="71.25" spans="1:13">
      <c r="A187" s="116"/>
      <c r="B187" s="117"/>
      <c r="C187" s="124"/>
      <c r="D187" s="124"/>
      <c r="E187" s="124"/>
      <c r="F187" s="124"/>
      <c r="G187" s="125"/>
      <c r="H187" s="134" t="s">
        <v>437</v>
      </c>
      <c r="I187" s="115">
        <v>1.88045476837158</v>
      </c>
      <c r="J187" s="151" t="s">
        <v>2320</v>
      </c>
      <c r="K187" s="128"/>
      <c r="L187" s="150"/>
      <c r="M187" s="150"/>
    </row>
    <row r="188" ht="42.75" spans="1:13">
      <c r="A188" s="116">
        <v>30</v>
      </c>
      <c r="B188" s="117"/>
      <c r="C188" s="110" t="s">
        <v>2321</v>
      </c>
      <c r="D188" s="118">
        <v>-8.29400014877319</v>
      </c>
      <c r="E188" s="119">
        <v>182</v>
      </c>
      <c r="F188" s="119">
        <v>0</v>
      </c>
      <c r="G188" s="126">
        <f>D188-F188</f>
        <v>-8.29400014877319</v>
      </c>
      <c r="H188" s="134" t="s">
        <v>816</v>
      </c>
      <c r="I188" s="115">
        <v>0</v>
      </c>
      <c r="J188" s="151" t="s">
        <v>2322</v>
      </c>
      <c r="K188" s="128"/>
      <c r="L188" s="150"/>
      <c r="M188" s="150"/>
    </row>
    <row r="189" ht="28.5" spans="1:13">
      <c r="A189" s="116"/>
      <c r="B189" s="117"/>
      <c r="C189" s="117"/>
      <c r="D189" s="118"/>
      <c r="E189" s="121"/>
      <c r="F189" s="121"/>
      <c r="G189" s="128"/>
      <c r="H189" s="134" t="s">
        <v>2323</v>
      </c>
      <c r="I189" s="115">
        <v>0</v>
      </c>
      <c r="J189" s="151" t="s">
        <v>2324</v>
      </c>
      <c r="K189" s="128"/>
      <c r="L189" s="150"/>
      <c r="M189" s="150"/>
    </row>
    <row r="190" ht="42.75" spans="1:13">
      <c r="A190" s="116"/>
      <c r="B190" s="117"/>
      <c r="C190" s="117"/>
      <c r="D190" s="118"/>
      <c r="E190" s="121"/>
      <c r="F190" s="121"/>
      <c r="G190" s="128"/>
      <c r="H190" s="134" t="s">
        <v>2325</v>
      </c>
      <c r="I190" s="115">
        <v>0</v>
      </c>
      <c r="J190" s="151" t="s">
        <v>2326</v>
      </c>
      <c r="K190" s="128"/>
      <c r="L190" s="150"/>
      <c r="M190" s="150"/>
    </row>
    <row r="191" ht="85.5" spans="1:13">
      <c r="A191" s="116"/>
      <c r="B191" s="117"/>
      <c r="C191" s="117"/>
      <c r="D191" s="118"/>
      <c r="E191" s="121"/>
      <c r="F191" s="121"/>
      <c r="G191" s="128"/>
      <c r="H191" s="134" t="s">
        <v>218</v>
      </c>
      <c r="I191" s="115">
        <v>0</v>
      </c>
      <c r="J191" s="151" t="s">
        <v>2327</v>
      </c>
      <c r="K191" s="128"/>
      <c r="L191" s="150"/>
      <c r="M191" s="150"/>
    </row>
    <row r="192" ht="42.75" spans="1:13">
      <c r="A192" s="116"/>
      <c r="B192" s="117"/>
      <c r="C192" s="117"/>
      <c r="D192" s="118"/>
      <c r="E192" s="121"/>
      <c r="F192" s="121"/>
      <c r="G192" s="128"/>
      <c r="H192" s="134" t="s">
        <v>371</v>
      </c>
      <c r="I192" s="115">
        <v>0</v>
      </c>
      <c r="J192" s="151" t="s">
        <v>2328</v>
      </c>
      <c r="K192" s="128"/>
      <c r="L192" s="150"/>
      <c r="M192" s="150"/>
    </row>
    <row r="193" ht="57" spans="1:13">
      <c r="A193" s="116"/>
      <c r="B193" s="117"/>
      <c r="C193" s="117"/>
      <c r="D193" s="118"/>
      <c r="E193" s="121"/>
      <c r="F193" s="121"/>
      <c r="G193" s="128"/>
      <c r="H193" s="134" t="s">
        <v>2329</v>
      </c>
      <c r="I193" s="115">
        <v>0</v>
      </c>
      <c r="J193" s="151" t="s">
        <v>2330</v>
      </c>
      <c r="K193" s="128"/>
      <c r="L193" s="150"/>
      <c r="M193" s="150"/>
    </row>
    <row r="194" ht="42.75" spans="1:13">
      <c r="A194" s="116"/>
      <c r="B194" s="117"/>
      <c r="C194" s="117"/>
      <c r="D194" s="118"/>
      <c r="E194" s="121"/>
      <c r="F194" s="121"/>
      <c r="G194" s="128"/>
      <c r="H194" s="134" t="s">
        <v>2331</v>
      </c>
      <c r="I194" s="115">
        <v>0</v>
      </c>
      <c r="J194" s="151" t="s">
        <v>2332</v>
      </c>
      <c r="K194" s="128"/>
      <c r="L194" s="150"/>
      <c r="M194" s="150"/>
    </row>
    <row r="195" ht="42.75" spans="1:13">
      <c r="A195" s="127"/>
      <c r="B195" s="123"/>
      <c r="C195" s="123"/>
      <c r="D195" s="118"/>
      <c r="E195" s="124"/>
      <c r="F195" s="124"/>
      <c r="G195" s="128"/>
      <c r="H195" s="134" t="s">
        <v>2333</v>
      </c>
      <c r="I195" s="115">
        <v>0</v>
      </c>
      <c r="J195" s="151" t="s">
        <v>2334</v>
      </c>
      <c r="K195" s="133"/>
      <c r="L195" s="150"/>
      <c r="M195" s="150"/>
    </row>
    <row r="196" ht="114" spans="1:13">
      <c r="A196" s="109">
        <v>16</v>
      </c>
      <c r="B196" s="146" t="s">
        <v>2335</v>
      </c>
      <c r="C196" s="110" t="s">
        <v>2336</v>
      </c>
      <c r="D196" s="118">
        <v>-125.832717895507</v>
      </c>
      <c r="E196" s="119">
        <v>161.03355</v>
      </c>
      <c r="F196" s="119">
        <v>3.37016</v>
      </c>
      <c r="G196" s="144">
        <f>D196-F196</f>
        <v>-129.202877895507</v>
      </c>
      <c r="H196" s="134" t="s">
        <v>2337</v>
      </c>
      <c r="I196" s="134">
        <v>0</v>
      </c>
      <c r="J196" s="151" t="s">
        <v>2338</v>
      </c>
      <c r="K196" s="126">
        <f>SUMIF(G196:G207,"&gt;0",G196:G207)</f>
        <v>0</v>
      </c>
      <c r="L196" s="150"/>
      <c r="M196" s="150"/>
    </row>
    <row r="197" ht="71.25" spans="1:13">
      <c r="A197" s="116"/>
      <c r="B197" s="147"/>
      <c r="C197" s="117"/>
      <c r="D197" s="118"/>
      <c r="E197" s="121"/>
      <c r="F197" s="121"/>
      <c r="G197" s="144"/>
      <c r="H197" s="134" t="s">
        <v>2339</v>
      </c>
      <c r="I197" s="134">
        <v>0</v>
      </c>
      <c r="J197" s="151" t="s">
        <v>2340</v>
      </c>
      <c r="K197" s="128"/>
      <c r="L197" s="150"/>
      <c r="M197" s="150"/>
    </row>
    <row r="198" ht="42.75" spans="1:13">
      <c r="A198" s="116"/>
      <c r="B198" s="147"/>
      <c r="C198" s="117"/>
      <c r="D198" s="118"/>
      <c r="E198" s="121"/>
      <c r="F198" s="121"/>
      <c r="G198" s="144"/>
      <c r="H198" s="134" t="s">
        <v>2341</v>
      </c>
      <c r="I198" s="134">
        <v>0</v>
      </c>
      <c r="J198" s="151" t="s">
        <v>2342</v>
      </c>
      <c r="K198" s="128"/>
      <c r="L198" s="150"/>
      <c r="M198" s="150"/>
    </row>
    <row r="199" ht="42.75" spans="1:13">
      <c r="A199" s="116"/>
      <c r="B199" s="147"/>
      <c r="C199" s="117"/>
      <c r="D199" s="118"/>
      <c r="E199" s="121"/>
      <c r="F199" s="121"/>
      <c r="G199" s="144"/>
      <c r="H199" s="134" t="s">
        <v>2343</v>
      </c>
      <c r="I199" s="134">
        <v>0</v>
      </c>
      <c r="J199" s="151" t="s">
        <v>2344</v>
      </c>
      <c r="K199" s="128"/>
      <c r="L199" s="150"/>
      <c r="M199" s="150"/>
    </row>
    <row r="200" ht="71.25" spans="1:13">
      <c r="A200" s="116"/>
      <c r="B200" s="147"/>
      <c r="C200" s="117"/>
      <c r="D200" s="118"/>
      <c r="E200" s="121"/>
      <c r="F200" s="121"/>
      <c r="G200" s="144"/>
      <c r="H200" s="134" t="s">
        <v>2345</v>
      </c>
      <c r="I200" s="134">
        <v>0</v>
      </c>
      <c r="J200" s="151" t="s">
        <v>2346</v>
      </c>
      <c r="K200" s="128"/>
      <c r="L200" s="150"/>
      <c r="M200" s="150"/>
    </row>
    <row r="201" ht="57" spans="1:13">
      <c r="A201" s="116"/>
      <c r="B201" s="147"/>
      <c r="C201" s="117"/>
      <c r="D201" s="118"/>
      <c r="E201" s="121"/>
      <c r="F201" s="121"/>
      <c r="G201" s="144"/>
      <c r="H201" s="134" t="s">
        <v>2347</v>
      </c>
      <c r="I201" s="134">
        <v>0</v>
      </c>
      <c r="J201" s="151" t="s">
        <v>2348</v>
      </c>
      <c r="K201" s="128"/>
      <c r="L201" s="150"/>
      <c r="M201" s="150"/>
    </row>
    <row r="202" ht="57" spans="1:13">
      <c r="A202" s="116"/>
      <c r="B202" s="147"/>
      <c r="C202" s="117"/>
      <c r="D202" s="118"/>
      <c r="E202" s="121"/>
      <c r="F202" s="121"/>
      <c r="G202" s="144"/>
      <c r="H202" s="134" t="s">
        <v>2349</v>
      </c>
      <c r="I202" s="134">
        <v>0</v>
      </c>
      <c r="J202" s="151" t="s">
        <v>2350</v>
      </c>
      <c r="K202" s="128"/>
      <c r="L202" s="150"/>
      <c r="M202" s="150"/>
    </row>
    <row r="203" ht="57" spans="1:13">
      <c r="A203" s="116"/>
      <c r="B203" s="147"/>
      <c r="C203" s="117"/>
      <c r="D203" s="118"/>
      <c r="E203" s="121"/>
      <c r="F203" s="121"/>
      <c r="G203" s="144"/>
      <c r="H203" s="134" t="s">
        <v>2351</v>
      </c>
      <c r="I203" s="134">
        <v>0</v>
      </c>
      <c r="J203" s="151" t="s">
        <v>2352</v>
      </c>
      <c r="K203" s="128"/>
      <c r="L203" s="150"/>
      <c r="M203" s="150"/>
    </row>
    <row r="204" ht="85.5" spans="1:13">
      <c r="A204" s="116"/>
      <c r="B204" s="147"/>
      <c r="C204" s="117"/>
      <c r="D204" s="118"/>
      <c r="E204" s="121"/>
      <c r="F204" s="121"/>
      <c r="G204" s="144"/>
      <c r="H204" s="134" t="s">
        <v>2353</v>
      </c>
      <c r="I204" s="134">
        <v>0</v>
      </c>
      <c r="J204" s="151" t="s">
        <v>2354</v>
      </c>
      <c r="K204" s="128"/>
      <c r="L204" s="150"/>
      <c r="M204" s="150"/>
    </row>
    <row r="205" ht="71.25" spans="1:13">
      <c r="A205" s="116"/>
      <c r="B205" s="147"/>
      <c r="C205" s="117"/>
      <c r="D205" s="118"/>
      <c r="E205" s="121"/>
      <c r="F205" s="121"/>
      <c r="G205" s="144"/>
      <c r="H205" s="134" t="s">
        <v>2355</v>
      </c>
      <c r="I205" s="134">
        <v>0</v>
      </c>
      <c r="J205" s="151" t="s">
        <v>2356</v>
      </c>
      <c r="K205" s="128"/>
      <c r="L205" s="150"/>
      <c r="M205" s="150"/>
    </row>
    <row r="206" ht="57" spans="1:13">
      <c r="A206" s="116"/>
      <c r="B206" s="147"/>
      <c r="C206" s="117"/>
      <c r="D206" s="118"/>
      <c r="E206" s="121"/>
      <c r="F206" s="121"/>
      <c r="G206" s="144"/>
      <c r="H206" s="134" t="s">
        <v>2357</v>
      </c>
      <c r="I206" s="134">
        <v>0</v>
      </c>
      <c r="J206" s="151" t="s">
        <v>2358</v>
      </c>
      <c r="K206" s="128"/>
      <c r="L206" s="150"/>
      <c r="M206" s="150"/>
    </row>
    <row r="207" ht="57" spans="1:13">
      <c r="A207" s="127"/>
      <c r="B207" s="148"/>
      <c r="C207" s="123"/>
      <c r="D207" s="118"/>
      <c r="E207" s="124"/>
      <c r="F207" s="124"/>
      <c r="G207" s="144"/>
      <c r="H207" s="134" t="s">
        <v>2359</v>
      </c>
      <c r="I207" s="134">
        <v>0</v>
      </c>
      <c r="J207" s="151" t="s">
        <v>2360</v>
      </c>
      <c r="K207" s="133"/>
      <c r="L207" s="150"/>
      <c r="M207" s="150"/>
    </row>
    <row r="208" spans="8:9">
      <c r="H208" s="194"/>
      <c r="I208" s="26"/>
    </row>
    <row r="209" ht="15.75" spans="8:9">
      <c r="H209" s="195"/>
      <c r="I209" s="24"/>
    </row>
    <row r="211" ht="15.75" spans="8:9">
      <c r="H211" s="95" t="s">
        <v>1347</v>
      </c>
      <c r="I211" s="96">
        <f>SUMIF(G4:G207,"&gt;0",G4:G207)</f>
        <v>920.587573742617</v>
      </c>
    </row>
    <row r="212" ht="15.75" spans="8:9">
      <c r="H212" s="95" t="s">
        <v>2361</v>
      </c>
      <c r="I212" s="97"/>
    </row>
    <row r="213" ht="15.75" spans="8:9">
      <c r="H213" s="95" t="s">
        <v>673</v>
      </c>
      <c r="I213" s="97">
        <f>COUNTIF(K4:K196,"&lt;=0")</f>
        <v>6</v>
      </c>
    </row>
    <row r="214" spans="8:9">
      <c r="H214" s="98" t="s">
        <v>2362</v>
      </c>
      <c r="I214" s="26"/>
    </row>
    <row r="215" ht="15.75" spans="8:9">
      <c r="H215" s="95" t="s">
        <v>675</v>
      </c>
      <c r="I215" s="97">
        <f>COUNTIF(K4:K196,"&lt;0.2")-I213</f>
        <v>0</v>
      </c>
    </row>
  </sheetData>
  <mergeCells count="235">
    <mergeCell ref="A1:K1"/>
    <mergeCell ref="A2:K2"/>
    <mergeCell ref="A4:A13"/>
    <mergeCell ref="A14:A22"/>
    <mergeCell ref="A23:A31"/>
    <mergeCell ref="A32:A48"/>
    <mergeCell ref="A49:A58"/>
    <mergeCell ref="A59:A84"/>
    <mergeCell ref="A85:A104"/>
    <mergeCell ref="A105:A113"/>
    <mergeCell ref="A114:A123"/>
    <mergeCell ref="A124:A129"/>
    <mergeCell ref="A130:A138"/>
    <mergeCell ref="A139:A148"/>
    <mergeCell ref="A149:A167"/>
    <mergeCell ref="A168:A177"/>
    <mergeCell ref="A178:A195"/>
    <mergeCell ref="A196:A207"/>
    <mergeCell ref="B4:B13"/>
    <mergeCell ref="B14:B22"/>
    <mergeCell ref="B23:B31"/>
    <mergeCell ref="B32:B48"/>
    <mergeCell ref="B49:B58"/>
    <mergeCell ref="B59:B84"/>
    <mergeCell ref="B85:B104"/>
    <mergeCell ref="B105:B113"/>
    <mergeCell ref="B114:B123"/>
    <mergeCell ref="B124:B129"/>
    <mergeCell ref="B130:B138"/>
    <mergeCell ref="B139:B148"/>
    <mergeCell ref="B149:B167"/>
    <mergeCell ref="B168:B177"/>
    <mergeCell ref="B178:B195"/>
    <mergeCell ref="B196:B207"/>
    <mergeCell ref="C7:C9"/>
    <mergeCell ref="C10:C11"/>
    <mergeCell ref="C12:C13"/>
    <mergeCell ref="C14:C20"/>
    <mergeCell ref="C21:C22"/>
    <mergeCell ref="C23:C28"/>
    <mergeCell ref="C29:C31"/>
    <mergeCell ref="C32:C34"/>
    <mergeCell ref="C35:C39"/>
    <mergeCell ref="C40:C45"/>
    <mergeCell ref="C49:C58"/>
    <mergeCell ref="C59:C63"/>
    <mergeCell ref="C64:C69"/>
    <mergeCell ref="C70:C78"/>
    <mergeCell ref="C79:C84"/>
    <mergeCell ref="C85:C87"/>
    <mergeCell ref="C88:C94"/>
    <mergeCell ref="C95:C103"/>
    <mergeCell ref="C105:C112"/>
    <mergeCell ref="C114:C116"/>
    <mergeCell ref="C117:C123"/>
    <mergeCell ref="C124:C129"/>
    <mergeCell ref="C130:C138"/>
    <mergeCell ref="C139:C148"/>
    <mergeCell ref="C149:C152"/>
    <mergeCell ref="C153:C162"/>
    <mergeCell ref="C163:C167"/>
    <mergeCell ref="C168:C177"/>
    <mergeCell ref="C178:C187"/>
    <mergeCell ref="C188:C195"/>
    <mergeCell ref="C196:C207"/>
    <mergeCell ref="D7:D9"/>
    <mergeCell ref="D10:D11"/>
    <mergeCell ref="D12:D13"/>
    <mergeCell ref="D14:D20"/>
    <mergeCell ref="D21:D22"/>
    <mergeCell ref="D23:D28"/>
    <mergeCell ref="D29:D31"/>
    <mergeCell ref="D32:D34"/>
    <mergeCell ref="D35:D39"/>
    <mergeCell ref="D40:D45"/>
    <mergeCell ref="D49:D58"/>
    <mergeCell ref="D59:D63"/>
    <mergeCell ref="D64:D69"/>
    <mergeCell ref="D70:D78"/>
    <mergeCell ref="D79:D84"/>
    <mergeCell ref="D85:D87"/>
    <mergeCell ref="D88:D94"/>
    <mergeCell ref="D95:D103"/>
    <mergeCell ref="D105:D112"/>
    <mergeCell ref="D114:D116"/>
    <mergeCell ref="D117:D123"/>
    <mergeCell ref="D124:D129"/>
    <mergeCell ref="D130:D138"/>
    <mergeCell ref="D139:D148"/>
    <mergeCell ref="D149:D152"/>
    <mergeCell ref="D153:D162"/>
    <mergeCell ref="D163:D167"/>
    <mergeCell ref="D168:D177"/>
    <mergeCell ref="D178:D187"/>
    <mergeCell ref="D188:D195"/>
    <mergeCell ref="D196:D207"/>
    <mergeCell ref="E7:E9"/>
    <mergeCell ref="E10:E11"/>
    <mergeCell ref="E12:E13"/>
    <mergeCell ref="E14:E20"/>
    <mergeCell ref="E21:E22"/>
    <mergeCell ref="E23:E28"/>
    <mergeCell ref="E29:E31"/>
    <mergeCell ref="E32:E34"/>
    <mergeCell ref="E35:E39"/>
    <mergeCell ref="E40:E45"/>
    <mergeCell ref="E49:E58"/>
    <mergeCell ref="E59:E63"/>
    <mergeCell ref="E64:E69"/>
    <mergeCell ref="E70:E78"/>
    <mergeCell ref="E79:E84"/>
    <mergeCell ref="E85:E87"/>
    <mergeCell ref="E88:E94"/>
    <mergeCell ref="E95:E103"/>
    <mergeCell ref="E105:E112"/>
    <mergeCell ref="E114:E116"/>
    <mergeCell ref="E117:E123"/>
    <mergeCell ref="E124:E129"/>
    <mergeCell ref="E130:E138"/>
    <mergeCell ref="E139:E148"/>
    <mergeCell ref="E149:E152"/>
    <mergeCell ref="E153:E162"/>
    <mergeCell ref="E163:E167"/>
    <mergeCell ref="E168:E177"/>
    <mergeCell ref="E178:E187"/>
    <mergeCell ref="E188:E195"/>
    <mergeCell ref="E196:E207"/>
    <mergeCell ref="F7:F9"/>
    <mergeCell ref="F10:F11"/>
    <mergeCell ref="F12:F13"/>
    <mergeCell ref="F14:F20"/>
    <mergeCell ref="F21:F22"/>
    <mergeCell ref="F23:F28"/>
    <mergeCell ref="F29:F31"/>
    <mergeCell ref="F32:F34"/>
    <mergeCell ref="F35:F39"/>
    <mergeCell ref="F40:F45"/>
    <mergeCell ref="F49:F58"/>
    <mergeCell ref="F59:F63"/>
    <mergeCell ref="F64:F69"/>
    <mergeCell ref="F70:F78"/>
    <mergeCell ref="F79:F84"/>
    <mergeCell ref="F85:F87"/>
    <mergeCell ref="F88:F94"/>
    <mergeCell ref="F95:F103"/>
    <mergeCell ref="F105:F112"/>
    <mergeCell ref="F114:F116"/>
    <mergeCell ref="F117:F123"/>
    <mergeCell ref="F124:F129"/>
    <mergeCell ref="F130:F138"/>
    <mergeCell ref="F139:F148"/>
    <mergeCell ref="F149:F152"/>
    <mergeCell ref="F153:F162"/>
    <mergeCell ref="F163:F167"/>
    <mergeCell ref="F168:F177"/>
    <mergeCell ref="F178:F187"/>
    <mergeCell ref="F188:F195"/>
    <mergeCell ref="F196:F207"/>
    <mergeCell ref="G7:G9"/>
    <mergeCell ref="G10:G11"/>
    <mergeCell ref="G12:G13"/>
    <mergeCell ref="G14:G20"/>
    <mergeCell ref="G21:G22"/>
    <mergeCell ref="G23:G28"/>
    <mergeCell ref="G29:G31"/>
    <mergeCell ref="G32:G34"/>
    <mergeCell ref="G35:G39"/>
    <mergeCell ref="G40:G45"/>
    <mergeCell ref="G49:G58"/>
    <mergeCell ref="G59:G63"/>
    <mergeCell ref="G64:G69"/>
    <mergeCell ref="G70:G78"/>
    <mergeCell ref="G79:G84"/>
    <mergeCell ref="G85:G87"/>
    <mergeCell ref="G88:G94"/>
    <mergeCell ref="G95:G103"/>
    <mergeCell ref="G105:G112"/>
    <mergeCell ref="G114:G116"/>
    <mergeCell ref="G117:G123"/>
    <mergeCell ref="G124:G129"/>
    <mergeCell ref="G130:G138"/>
    <mergeCell ref="G139:G148"/>
    <mergeCell ref="G149:G152"/>
    <mergeCell ref="G153:G162"/>
    <mergeCell ref="G163:G167"/>
    <mergeCell ref="G168:G177"/>
    <mergeCell ref="G178:G187"/>
    <mergeCell ref="G188:G195"/>
    <mergeCell ref="G196:G207"/>
    <mergeCell ref="H32:H34"/>
    <mergeCell ref="H35:H39"/>
    <mergeCell ref="H40:H45"/>
    <mergeCell ref="I32:I34"/>
    <mergeCell ref="I35:I39"/>
    <mergeCell ref="I40:I45"/>
    <mergeCell ref="J32:J34"/>
    <mergeCell ref="J35:J39"/>
    <mergeCell ref="J40:J45"/>
    <mergeCell ref="K4:K13"/>
    <mergeCell ref="K14:K22"/>
    <mergeCell ref="K23:K31"/>
    <mergeCell ref="K32:K48"/>
    <mergeCell ref="K49:K58"/>
    <mergeCell ref="K59:K84"/>
    <mergeCell ref="K85:K104"/>
    <mergeCell ref="K105:K113"/>
    <mergeCell ref="K114:K123"/>
    <mergeCell ref="K124:K129"/>
    <mergeCell ref="K130:K138"/>
    <mergeCell ref="K139:K148"/>
    <mergeCell ref="K149:K167"/>
    <mergeCell ref="K168:K177"/>
    <mergeCell ref="K178:K195"/>
    <mergeCell ref="K196:K207"/>
    <mergeCell ref="N59:N63"/>
    <mergeCell ref="N64:N69"/>
    <mergeCell ref="N70:N78"/>
    <mergeCell ref="N79:N84"/>
    <mergeCell ref="P124:P129"/>
    <mergeCell ref="Q59:Q63"/>
    <mergeCell ref="Q64:Q69"/>
    <mergeCell ref="Q70:Q78"/>
    <mergeCell ref="Q79:Q84"/>
    <mergeCell ref="Q149:Q152"/>
    <mergeCell ref="Q153:Q162"/>
    <mergeCell ref="Q163:Q167"/>
    <mergeCell ref="U149:U152"/>
    <mergeCell ref="U153:U162"/>
    <mergeCell ref="U163:U167"/>
    <mergeCell ref="V59:V63"/>
    <mergeCell ref="V64:V69"/>
    <mergeCell ref="X114:X116"/>
    <mergeCell ref="X117:X123"/>
    <mergeCell ref="Z114:Z116"/>
    <mergeCell ref="Z117:Z123"/>
  </mergeCells>
  <conditionalFormatting sqref="D4">
    <cfRule type="duplicateValues" dxfId="0" priority="21"/>
  </conditionalFormatting>
  <conditionalFormatting sqref="D12">
    <cfRule type="duplicateValues" dxfId="0" priority="20"/>
  </conditionalFormatting>
  <conditionalFormatting sqref="G12">
    <cfRule type="duplicateValues" dxfId="0" priority="19"/>
  </conditionalFormatting>
  <conditionalFormatting sqref="D49">
    <cfRule type="duplicateValues" dxfId="0" priority="18"/>
  </conditionalFormatting>
  <conditionalFormatting sqref="G49">
    <cfRule type="duplicateValues" dxfId="0" priority="17"/>
  </conditionalFormatting>
  <conditionalFormatting sqref="D70">
    <cfRule type="duplicateValues" dxfId="0" priority="6"/>
  </conditionalFormatting>
  <conditionalFormatting sqref="G70">
    <cfRule type="duplicateValues" dxfId="0" priority="5"/>
  </conditionalFormatting>
  <conditionalFormatting sqref="D114">
    <cfRule type="duplicateValues" dxfId="0" priority="23"/>
  </conditionalFormatting>
  <conditionalFormatting sqref="D124">
    <cfRule type="duplicateValues" dxfId="0" priority="11"/>
  </conditionalFormatting>
  <conditionalFormatting sqref="D130">
    <cfRule type="duplicateValues" dxfId="0" priority="27"/>
  </conditionalFormatting>
  <conditionalFormatting sqref="G130">
    <cfRule type="duplicateValues" dxfId="0" priority="16"/>
  </conditionalFormatting>
  <conditionalFormatting sqref="D139">
    <cfRule type="duplicateValues" dxfId="0" priority="26"/>
  </conditionalFormatting>
  <conditionalFormatting sqref="G139">
    <cfRule type="duplicateValues" dxfId="0" priority="15"/>
  </conditionalFormatting>
  <conditionalFormatting sqref="D188">
    <cfRule type="duplicateValues" dxfId="0" priority="13"/>
  </conditionalFormatting>
  <conditionalFormatting sqref="G188">
    <cfRule type="duplicateValues" dxfId="0" priority="12"/>
  </conditionalFormatting>
  <conditionalFormatting sqref="D196">
    <cfRule type="duplicateValues" dxfId="0" priority="25"/>
  </conditionalFormatting>
  <conditionalFormatting sqref="G196">
    <cfRule type="duplicateValues" dxfId="0" priority="24"/>
  </conditionalFormatting>
  <conditionalFormatting sqref="C32:C48">
    <cfRule type="duplicateValues" dxfId="0" priority="4"/>
  </conditionalFormatting>
  <conditionalFormatting sqref="C59:C70">
    <cfRule type="duplicateValues" dxfId="0" priority="8"/>
  </conditionalFormatting>
  <conditionalFormatting sqref="C188:C195">
    <cfRule type="duplicateValues" dxfId="0" priority="14"/>
  </conditionalFormatting>
  <conditionalFormatting sqref="C3:D3 C4">
    <cfRule type="duplicateValues" dxfId="0" priority="29"/>
  </conditionalFormatting>
  <conditionalFormatting sqref="C5:C13 C49:C58 C124:C148 C168:D168 C169:C177 C196:C207">
    <cfRule type="duplicateValues" dxfId="0" priority="30"/>
  </conditionalFormatting>
  <conditionalFormatting sqref="D5:D7 D10">
    <cfRule type="duplicateValues" dxfId="0" priority="22"/>
  </conditionalFormatting>
  <conditionalFormatting sqref="C14:D14 C21:D21 C22">
    <cfRule type="duplicateValues" dxfId="0" priority="2"/>
  </conditionalFormatting>
  <conditionalFormatting sqref="C23:D23 C29:D29 C24:C28 C30:C31">
    <cfRule type="duplicateValues" dxfId="0" priority="9"/>
  </conditionalFormatting>
  <conditionalFormatting sqref="D32 D40 D35">
    <cfRule type="duplicateValues" dxfId="0" priority="3"/>
  </conditionalFormatting>
  <conditionalFormatting sqref="D59 D64">
    <cfRule type="duplicateValues" dxfId="0" priority="7"/>
  </conditionalFormatting>
  <conditionalFormatting sqref="C88:D88 C95:D95 C89:C94 C104:D104 C96:C103">
    <cfRule type="duplicateValues" dxfId="0" priority="1"/>
  </conditionalFormatting>
  <conditionalFormatting sqref="C118:C123 C117:D117 C114:C116">
    <cfRule type="duplicateValues" dxfId="0" priority="28"/>
  </conditionalFormatting>
  <conditionalFormatting sqref="C163:D163 C149:D149 C150:C152 C164:C167">
    <cfRule type="duplicateValues" dxfId="0" priority="10"/>
  </conditionalFormatting>
  <hyperlinks>
    <hyperlink ref="H29" r:id="rId1" display="富镇" tooltip="https://baike.baidu.com/item/%E5%AF%8C%E9%95%87?fromModule=lemma_inlink"/>
    <hyperlink ref="H30" r:id="rId2" display="西辛店乡" tooltip="https://baike.baidu.com/item/%E8%A5%BF%E8%BE%9B%E5%BA%97%E4%B9%A1?fromModule=lemma_inlink"/>
  </hyperlinks>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02"/>
  <sheetViews>
    <sheetView zoomScale="85" zoomScaleNormal="85" workbookViewId="0">
      <selection activeCell="H6" sqref="H6"/>
    </sheetView>
  </sheetViews>
  <sheetFormatPr defaultColWidth="9" defaultRowHeight="14.25"/>
  <cols>
    <col min="1" max="1" width="4.25" style="30" customWidth="1"/>
    <col min="2" max="2" width="7.88333333333333" style="30" customWidth="1"/>
    <col min="3" max="3" width="16.1333333333333" style="30" customWidth="1"/>
    <col min="4" max="8" width="7.88333333333333" style="30" customWidth="1"/>
    <col min="9" max="9" width="8.88333333333333" style="30" customWidth="1"/>
    <col min="10" max="10" width="7.88333333333333" style="30" customWidth="1"/>
    <col min="11" max="11" width="38.5" style="31" customWidth="1"/>
    <col min="12" max="12" width="18.3833333333333" style="31" customWidth="1"/>
    <col min="13" max="13" width="9.75" style="30" customWidth="1"/>
    <col min="14" max="14" width="7.88333333333333" style="30" customWidth="1"/>
    <col min="15" max="15" width="96.25" style="30" customWidth="1"/>
    <col min="16" max="16" width="7.88333333333333" style="31" customWidth="1"/>
    <col min="17" max="16364" width="9" style="30"/>
    <col min="16365" max="16384" width="9" style="32"/>
  </cols>
  <sheetData>
    <row r="1" ht="36.75" spans="1:16">
      <c r="A1" s="33" t="s">
        <v>2363</v>
      </c>
      <c r="B1" s="33"/>
      <c r="C1" s="33"/>
      <c r="D1" s="33"/>
      <c r="E1" s="33"/>
      <c r="F1" s="33"/>
      <c r="G1" s="33"/>
      <c r="H1" s="33"/>
      <c r="I1" s="33"/>
      <c r="J1" s="33"/>
      <c r="K1" s="53"/>
      <c r="L1" s="53"/>
      <c r="M1" s="33"/>
      <c r="N1" s="54"/>
      <c r="O1" s="33"/>
      <c r="P1" s="55"/>
    </row>
    <row r="2" ht="20.25" spans="1:16">
      <c r="A2" s="34" t="s">
        <v>0</v>
      </c>
      <c r="B2" s="34"/>
      <c r="C2" s="34"/>
      <c r="D2" s="34"/>
      <c r="E2" s="34"/>
      <c r="F2" s="34"/>
      <c r="G2" s="34"/>
      <c r="H2" s="34"/>
      <c r="I2" s="34"/>
      <c r="J2" s="34"/>
      <c r="K2" s="56"/>
      <c r="L2" s="56"/>
      <c r="M2" s="34"/>
      <c r="N2" s="57"/>
      <c r="O2" s="34"/>
      <c r="P2" s="55"/>
    </row>
    <row r="3" ht="67.5" spans="1:16">
      <c r="A3" s="35" t="s">
        <v>1</v>
      </c>
      <c r="B3" s="35" t="s">
        <v>3</v>
      </c>
      <c r="C3" s="35" t="s">
        <v>2</v>
      </c>
      <c r="D3" s="35" t="s">
        <v>2364</v>
      </c>
      <c r="E3" s="36" t="s">
        <v>2365</v>
      </c>
      <c r="F3" s="36" t="s">
        <v>2366</v>
      </c>
      <c r="G3" s="36" t="s">
        <v>2367</v>
      </c>
      <c r="H3" s="36" t="s">
        <v>1962</v>
      </c>
      <c r="I3" s="36" t="s">
        <v>1387</v>
      </c>
      <c r="J3" s="36" t="s">
        <v>2368</v>
      </c>
      <c r="K3" s="58" t="s">
        <v>1388</v>
      </c>
      <c r="L3" s="58" t="s">
        <v>2369</v>
      </c>
      <c r="M3" s="35" t="s">
        <v>679</v>
      </c>
      <c r="N3" s="59" t="s">
        <v>12</v>
      </c>
      <c r="O3" s="35" t="s">
        <v>680</v>
      </c>
      <c r="P3" s="60" t="s">
        <v>3</v>
      </c>
    </row>
    <row r="4" s="30" customFormat="1" ht="89.25" spans="1:16">
      <c r="A4" s="37">
        <v>1</v>
      </c>
      <c r="B4" s="38" t="s">
        <v>2370</v>
      </c>
      <c r="C4" s="35" t="s">
        <v>2371</v>
      </c>
      <c r="D4" s="35">
        <v>16.69</v>
      </c>
      <c r="E4" s="36">
        <v>4.41</v>
      </c>
      <c r="F4" s="36">
        <v>1.122</v>
      </c>
      <c r="G4" s="36">
        <v>1.982</v>
      </c>
      <c r="H4" s="36">
        <v>28.12</v>
      </c>
      <c r="I4" s="61">
        <v>41.66</v>
      </c>
      <c r="J4" s="36"/>
      <c r="K4" s="58">
        <v>7.54</v>
      </c>
      <c r="L4" s="58">
        <f t="shared" ref="L4:L6" si="0">I4-K4</f>
        <v>34.12</v>
      </c>
      <c r="M4" s="35" t="s">
        <v>2372</v>
      </c>
      <c r="N4" s="36">
        <v>28.12</v>
      </c>
      <c r="O4" s="62" t="s">
        <v>2373</v>
      </c>
      <c r="P4" s="63">
        <f>SUM(L4:L8)</f>
        <v>182.18</v>
      </c>
    </row>
    <row r="5" s="30" customFormat="1" ht="38.25" spans="1:16">
      <c r="A5" s="37">
        <v>2</v>
      </c>
      <c r="B5" s="39"/>
      <c r="C5" s="35" t="s">
        <v>2374</v>
      </c>
      <c r="D5" s="35">
        <v>6.765</v>
      </c>
      <c r="E5" s="36">
        <v>0.95</v>
      </c>
      <c r="F5" s="36">
        <v>0.028</v>
      </c>
      <c r="G5" s="36">
        <v>0.8</v>
      </c>
      <c r="H5" s="36">
        <v>28.66</v>
      </c>
      <c r="I5" s="61">
        <v>56.8</v>
      </c>
      <c r="J5" s="36"/>
      <c r="K5" s="58">
        <v>0.48</v>
      </c>
      <c r="L5" s="58">
        <f t="shared" si="0"/>
        <v>56.32</v>
      </c>
      <c r="M5" s="35" t="s">
        <v>2375</v>
      </c>
      <c r="N5" s="36">
        <v>28.66</v>
      </c>
      <c r="O5" s="62" t="s">
        <v>2376</v>
      </c>
      <c r="P5" s="64"/>
    </row>
    <row r="6" s="30" customFormat="1" ht="89.25" spans="1:16">
      <c r="A6" s="37">
        <v>3</v>
      </c>
      <c r="B6" s="39"/>
      <c r="C6" s="35" t="s">
        <v>2377</v>
      </c>
      <c r="D6" s="35">
        <v>72.583</v>
      </c>
      <c r="E6" s="36">
        <v>2.98</v>
      </c>
      <c r="F6" s="36">
        <v>0.056</v>
      </c>
      <c r="G6" s="36">
        <v>1.583</v>
      </c>
      <c r="H6" s="40">
        <v>36.51</v>
      </c>
      <c r="I6" s="65">
        <v>64.41</v>
      </c>
      <c r="J6" s="36"/>
      <c r="K6" s="58">
        <v>9.23</v>
      </c>
      <c r="L6" s="58">
        <f t="shared" si="0"/>
        <v>55.18</v>
      </c>
      <c r="M6" s="35" t="s">
        <v>2378</v>
      </c>
      <c r="N6" s="40">
        <v>36.51</v>
      </c>
      <c r="O6" s="62" t="s">
        <v>2379</v>
      </c>
      <c r="P6" s="64"/>
    </row>
    <row r="7" s="30" customFormat="1" ht="89.25" spans="1:16">
      <c r="A7" s="37">
        <v>4</v>
      </c>
      <c r="B7" s="39"/>
      <c r="C7" s="41" t="s">
        <v>2380</v>
      </c>
      <c r="D7" s="37">
        <v>6.12</v>
      </c>
      <c r="E7" s="42">
        <v>0</v>
      </c>
      <c r="F7" s="42">
        <v>0.085</v>
      </c>
      <c r="G7" s="42">
        <v>0</v>
      </c>
      <c r="H7" s="42">
        <v>0</v>
      </c>
      <c r="I7" s="66">
        <v>10.18</v>
      </c>
      <c r="J7" s="36"/>
      <c r="K7" s="58">
        <v>0.59</v>
      </c>
      <c r="L7" s="58">
        <v>5.79</v>
      </c>
      <c r="M7" s="35" t="s">
        <v>2381</v>
      </c>
      <c r="N7" s="35">
        <v>0</v>
      </c>
      <c r="O7" s="62" t="s">
        <v>2382</v>
      </c>
      <c r="P7" s="64"/>
    </row>
    <row r="8" ht="27" spans="1:16">
      <c r="A8" s="37">
        <v>5</v>
      </c>
      <c r="B8" s="39"/>
      <c r="C8" s="41" t="s">
        <v>2383</v>
      </c>
      <c r="D8" s="37">
        <v>43.984</v>
      </c>
      <c r="E8" s="42">
        <v>0.04</v>
      </c>
      <c r="F8" s="42">
        <v>0</v>
      </c>
      <c r="G8" s="42">
        <v>0.095</v>
      </c>
      <c r="H8" s="42">
        <v>0</v>
      </c>
      <c r="I8" s="66">
        <v>94.48</v>
      </c>
      <c r="J8" s="42"/>
      <c r="K8" s="67">
        <v>2.18</v>
      </c>
      <c r="L8" s="67">
        <v>30.77</v>
      </c>
      <c r="M8" s="35"/>
      <c r="N8" s="35"/>
      <c r="O8" s="62"/>
      <c r="P8" s="64"/>
    </row>
    <row r="9" ht="94.5" spans="1:16">
      <c r="A9" s="37">
        <v>5</v>
      </c>
      <c r="B9" s="38" t="s">
        <v>2384</v>
      </c>
      <c r="C9" s="35" t="s">
        <v>2385</v>
      </c>
      <c r="D9" s="35">
        <v>55.372</v>
      </c>
      <c r="E9" s="36">
        <v>17.112</v>
      </c>
      <c r="F9" s="36">
        <v>0</v>
      </c>
      <c r="G9" s="43">
        <v>0</v>
      </c>
      <c r="H9" s="36">
        <v>0</v>
      </c>
      <c r="I9" s="68">
        <v>-91.03</v>
      </c>
      <c r="J9" s="43"/>
      <c r="K9" s="69">
        <v>6.62788</v>
      </c>
      <c r="L9" s="70">
        <v>0</v>
      </c>
      <c r="M9" s="35" t="s">
        <v>2386</v>
      </c>
      <c r="N9" s="35">
        <v>0</v>
      </c>
      <c r="O9" s="71" t="s">
        <v>2387</v>
      </c>
      <c r="P9" s="63">
        <f>SUM(L9:L18)</f>
        <v>0</v>
      </c>
    </row>
    <row r="10" ht="27" spans="1:16">
      <c r="A10" s="37"/>
      <c r="B10" s="39"/>
      <c r="C10" s="44"/>
      <c r="D10" s="44"/>
      <c r="E10" s="40"/>
      <c r="F10" s="40"/>
      <c r="G10" s="40"/>
      <c r="H10" s="40"/>
      <c r="I10" s="65"/>
      <c r="J10" s="40"/>
      <c r="K10" s="72"/>
      <c r="L10" s="73"/>
      <c r="M10" s="35" t="s">
        <v>2388</v>
      </c>
      <c r="N10" s="35">
        <v>0</v>
      </c>
      <c r="O10" s="71" t="s">
        <v>2389</v>
      </c>
      <c r="P10" s="64"/>
    </row>
    <row r="11" ht="54" spans="1:16">
      <c r="A11" s="37"/>
      <c r="B11" s="39"/>
      <c r="C11" s="44"/>
      <c r="D11" s="44"/>
      <c r="E11" s="40"/>
      <c r="F11" s="40"/>
      <c r="G11" s="40"/>
      <c r="H11" s="40"/>
      <c r="I11" s="65"/>
      <c r="J11" s="40"/>
      <c r="K11" s="72"/>
      <c r="L11" s="73"/>
      <c r="M11" s="35" t="s">
        <v>2390</v>
      </c>
      <c r="N11" s="35">
        <v>0</v>
      </c>
      <c r="O11" s="74" t="s">
        <v>2391</v>
      </c>
      <c r="P11" s="64"/>
    </row>
    <row r="12" s="30" customFormat="1" ht="27" spans="1:16">
      <c r="A12" s="37"/>
      <c r="B12" s="39"/>
      <c r="C12" s="45"/>
      <c r="D12" s="45"/>
      <c r="E12" s="46"/>
      <c r="F12" s="46"/>
      <c r="G12" s="46"/>
      <c r="H12" s="46"/>
      <c r="I12" s="75"/>
      <c r="J12" s="46"/>
      <c r="K12" s="76"/>
      <c r="L12" s="77"/>
      <c r="M12" s="35" t="s">
        <v>2392</v>
      </c>
      <c r="N12" s="35">
        <v>0</v>
      </c>
      <c r="O12" s="74" t="s">
        <v>2393</v>
      </c>
      <c r="P12" s="64"/>
    </row>
    <row r="13" s="30" customFormat="1" ht="40.5" spans="1:16">
      <c r="A13" s="37">
        <v>6</v>
      </c>
      <c r="B13" s="39"/>
      <c r="C13" s="35" t="s">
        <v>2394</v>
      </c>
      <c r="D13" s="35">
        <v>60.523</v>
      </c>
      <c r="E13" s="36">
        <v>10.166</v>
      </c>
      <c r="F13" s="36">
        <v>0</v>
      </c>
      <c r="G13" s="43">
        <v>0</v>
      </c>
      <c r="H13" s="36">
        <v>0</v>
      </c>
      <c r="I13" s="65">
        <v>-3.07</v>
      </c>
      <c r="J13" s="40"/>
      <c r="K13" s="72">
        <v>6.62788</v>
      </c>
      <c r="L13" s="72">
        <v>0</v>
      </c>
      <c r="M13" s="45" t="s">
        <v>2395</v>
      </c>
      <c r="N13" s="35">
        <v>0</v>
      </c>
      <c r="O13" s="74" t="s">
        <v>2396</v>
      </c>
      <c r="P13" s="64"/>
    </row>
    <row r="14" s="30" customFormat="1" ht="27" spans="1:16">
      <c r="A14" s="37"/>
      <c r="B14" s="39"/>
      <c r="C14" s="45"/>
      <c r="D14" s="44"/>
      <c r="E14" s="40"/>
      <c r="F14" s="40"/>
      <c r="G14" s="40"/>
      <c r="H14" s="40"/>
      <c r="I14" s="65"/>
      <c r="J14" s="40"/>
      <c r="K14" s="72"/>
      <c r="L14" s="72"/>
      <c r="M14" s="35" t="s">
        <v>2397</v>
      </c>
      <c r="N14" s="35">
        <v>0</v>
      </c>
      <c r="O14" s="71" t="s">
        <v>2398</v>
      </c>
      <c r="P14" s="64"/>
    </row>
    <row r="15" s="30" customFormat="1" ht="54" spans="1:16">
      <c r="A15" s="37"/>
      <c r="B15" s="39"/>
      <c r="C15" s="35"/>
      <c r="D15" s="44"/>
      <c r="E15" s="40"/>
      <c r="F15" s="40"/>
      <c r="G15" s="40"/>
      <c r="H15" s="40"/>
      <c r="I15" s="65"/>
      <c r="J15" s="40"/>
      <c r="K15" s="72"/>
      <c r="L15" s="72"/>
      <c r="M15" s="35" t="s">
        <v>786</v>
      </c>
      <c r="N15" s="35">
        <v>0</v>
      </c>
      <c r="O15" s="74" t="s">
        <v>2399</v>
      </c>
      <c r="P15" s="64"/>
    </row>
    <row r="16" s="30" customFormat="1" ht="40.5" spans="1:16">
      <c r="A16" s="37"/>
      <c r="B16" s="39"/>
      <c r="C16" s="35"/>
      <c r="D16" s="44"/>
      <c r="E16" s="40"/>
      <c r="F16" s="40"/>
      <c r="G16" s="40"/>
      <c r="H16" s="40"/>
      <c r="I16" s="65"/>
      <c r="J16" s="40"/>
      <c r="K16" s="72"/>
      <c r="L16" s="72"/>
      <c r="M16" s="74" t="s">
        <v>2400</v>
      </c>
      <c r="N16" s="35">
        <v>0</v>
      </c>
      <c r="O16" s="74" t="s">
        <v>2401</v>
      </c>
      <c r="P16" s="64"/>
    </row>
    <row r="17" s="30" customFormat="1" ht="40.5" spans="1:16">
      <c r="A17" s="37"/>
      <c r="B17" s="39"/>
      <c r="C17" s="35"/>
      <c r="D17" s="44"/>
      <c r="E17" s="40"/>
      <c r="F17" s="40"/>
      <c r="G17" s="40"/>
      <c r="H17" s="40"/>
      <c r="I17" s="65"/>
      <c r="J17" s="40"/>
      <c r="K17" s="72"/>
      <c r="L17" s="72"/>
      <c r="M17" s="74" t="s">
        <v>2402</v>
      </c>
      <c r="N17" s="35">
        <v>0</v>
      </c>
      <c r="O17" s="74" t="s">
        <v>2403</v>
      </c>
      <c r="P17" s="64"/>
    </row>
    <row r="18" ht="27" spans="1:16">
      <c r="A18" s="37"/>
      <c r="B18" s="47"/>
      <c r="C18" s="35"/>
      <c r="D18" s="45"/>
      <c r="E18" s="46"/>
      <c r="F18" s="46"/>
      <c r="G18" s="46"/>
      <c r="H18" s="46"/>
      <c r="I18" s="75"/>
      <c r="J18" s="46"/>
      <c r="K18" s="76"/>
      <c r="L18" s="76"/>
      <c r="M18" s="74" t="s">
        <v>2404</v>
      </c>
      <c r="N18" s="35">
        <v>0</v>
      </c>
      <c r="O18" s="74" t="s">
        <v>2405</v>
      </c>
      <c r="P18" s="78"/>
    </row>
    <row r="19" ht="76.5" spans="1:16">
      <c r="A19" s="38">
        <v>7</v>
      </c>
      <c r="B19" s="38" t="s">
        <v>2406</v>
      </c>
      <c r="C19" s="41" t="s">
        <v>2407</v>
      </c>
      <c r="D19" s="37">
        <v>245.828</v>
      </c>
      <c r="E19" s="48">
        <v>32.886</v>
      </c>
      <c r="F19" s="42">
        <v>0</v>
      </c>
      <c r="G19" s="48">
        <v>3.655</v>
      </c>
      <c r="H19" s="42">
        <v>0</v>
      </c>
      <c r="I19" s="79">
        <v>-199.26</v>
      </c>
      <c r="J19" s="48"/>
      <c r="K19" s="70">
        <v>10.96069</v>
      </c>
      <c r="L19" s="70">
        <v>0</v>
      </c>
      <c r="M19" s="35" t="s">
        <v>195</v>
      </c>
      <c r="N19" s="35">
        <v>0</v>
      </c>
      <c r="O19" s="80" t="s">
        <v>2408</v>
      </c>
      <c r="P19" s="63">
        <f>SUM(L19)</f>
        <v>0</v>
      </c>
    </row>
    <row r="20" ht="25.5" spans="1:16">
      <c r="A20" s="39"/>
      <c r="B20" s="39"/>
      <c r="C20" s="49"/>
      <c r="D20" s="39"/>
      <c r="E20" s="50"/>
      <c r="F20" s="50"/>
      <c r="G20" s="50"/>
      <c r="H20" s="50"/>
      <c r="I20" s="81"/>
      <c r="J20" s="50"/>
      <c r="K20" s="73"/>
      <c r="L20" s="73"/>
      <c r="M20" s="35" t="s">
        <v>2409</v>
      </c>
      <c r="N20" s="35">
        <v>0</v>
      </c>
      <c r="O20" s="80" t="s">
        <v>2410</v>
      </c>
      <c r="P20" s="64"/>
    </row>
    <row r="21" ht="25.5" spans="1:16">
      <c r="A21" s="39"/>
      <c r="B21" s="39"/>
      <c r="C21" s="49"/>
      <c r="D21" s="39"/>
      <c r="E21" s="50"/>
      <c r="F21" s="50"/>
      <c r="G21" s="50"/>
      <c r="H21" s="50"/>
      <c r="I21" s="81"/>
      <c r="J21" s="50"/>
      <c r="K21" s="73"/>
      <c r="L21" s="73"/>
      <c r="M21" s="74" t="s">
        <v>2411</v>
      </c>
      <c r="N21" s="35">
        <v>0</v>
      </c>
      <c r="O21" s="62" t="s">
        <v>2412</v>
      </c>
      <c r="P21" s="64"/>
    </row>
    <row r="22" ht="51" spans="1:16">
      <c r="A22" s="39"/>
      <c r="B22" s="39"/>
      <c r="C22" s="49"/>
      <c r="D22" s="39"/>
      <c r="E22" s="50"/>
      <c r="F22" s="50"/>
      <c r="G22" s="50"/>
      <c r="H22" s="50"/>
      <c r="I22" s="81"/>
      <c r="J22" s="50"/>
      <c r="K22" s="73"/>
      <c r="L22" s="73"/>
      <c r="M22" s="35" t="s">
        <v>2413</v>
      </c>
      <c r="N22" s="35">
        <v>0</v>
      </c>
      <c r="O22" s="62" t="s">
        <v>2414</v>
      </c>
      <c r="P22" s="64"/>
    </row>
    <row r="23" ht="38.25" spans="1:16">
      <c r="A23" s="39"/>
      <c r="B23" s="39"/>
      <c r="C23" s="49"/>
      <c r="D23" s="39"/>
      <c r="E23" s="50"/>
      <c r="F23" s="50"/>
      <c r="G23" s="50"/>
      <c r="H23" s="50"/>
      <c r="I23" s="81"/>
      <c r="J23" s="50"/>
      <c r="K23" s="73"/>
      <c r="L23" s="73"/>
      <c r="M23" s="35" t="s">
        <v>2415</v>
      </c>
      <c r="N23" s="35">
        <v>0</v>
      </c>
      <c r="O23" s="62" t="s">
        <v>2416</v>
      </c>
      <c r="P23" s="64"/>
    </row>
    <row r="24" ht="38.25" spans="1:16">
      <c r="A24" s="39"/>
      <c r="B24" s="39"/>
      <c r="C24" s="49"/>
      <c r="D24" s="39"/>
      <c r="E24" s="50"/>
      <c r="F24" s="50"/>
      <c r="G24" s="50"/>
      <c r="H24" s="50"/>
      <c r="I24" s="81"/>
      <c r="J24" s="50"/>
      <c r="K24" s="73"/>
      <c r="L24" s="73"/>
      <c r="M24" s="35" t="s">
        <v>2417</v>
      </c>
      <c r="N24" s="35">
        <v>0</v>
      </c>
      <c r="O24" s="62" t="s">
        <v>2418</v>
      </c>
      <c r="P24" s="64"/>
    </row>
    <row r="25" ht="38.25" spans="1:16">
      <c r="A25" s="39"/>
      <c r="B25" s="39"/>
      <c r="C25" s="49"/>
      <c r="D25" s="39"/>
      <c r="E25" s="50"/>
      <c r="F25" s="50"/>
      <c r="G25" s="50"/>
      <c r="H25" s="50"/>
      <c r="I25" s="81"/>
      <c r="J25" s="50"/>
      <c r="K25" s="73"/>
      <c r="L25" s="73"/>
      <c r="M25" s="35" t="s">
        <v>2419</v>
      </c>
      <c r="N25" s="35">
        <v>0</v>
      </c>
      <c r="O25" s="62" t="s">
        <v>2420</v>
      </c>
      <c r="P25" s="64"/>
    </row>
    <row r="26" spans="1:16">
      <c r="A26" s="39"/>
      <c r="B26" s="39"/>
      <c r="C26" s="49"/>
      <c r="D26" s="39"/>
      <c r="E26" s="50"/>
      <c r="F26" s="50"/>
      <c r="G26" s="50"/>
      <c r="H26" s="50"/>
      <c r="I26" s="81"/>
      <c r="J26" s="50"/>
      <c r="K26" s="73"/>
      <c r="L26" s="73"/>
      <c r="M26" s="35" t="s">
        <v>2421</v>
      </c>
      <c r="N26" s="35">
        <v>0</v>
      </c>
      <c r="O26" s="62" t="s">
        <v>2422</v>
      </c>
      <c r="P26" s="64"/>
    </row>
    <row r="27" ht="51" spans="1:16">
      <c r="A27" s="39"/>
      <c r="B27" s="39"/>
      <c r="C27" s="49"/>
      <c r="D27" s="39"/>
      <c r="E27" s="50"/>
      <c r="F27" s="50"/>
      <c r="G27" s="50"/>
      <c r="H27" s="50"/>
      <c r="I27" s="81"/>
      <c r="J27" s="50"/>
      <c r="K27" s="73"/>
      <c r="L27" s="73"/>
      <c r="M27" s="35" t="s">
        <v>2423</v>
      </c>
      <c r="N27" s="35">
        <v>0</v>
      </c>
      <c r="O27" s="62" t="s">
        <v>2424</v>
      </c>
      <c r="P27" s="64"/>
    </row>
    <row r="28" ht="63.75" spans="1:16">
      <c r="A28" s="39"/>
      <c r="B28" s="39"/>
      <c r="C28" s="49"/>
      <c r="D28" s="39"/>
      <c r="E28" s="50"/>
      <c r="F28" s="50"/>
      <c r="G28" s="50"/>
      <c r="H28" s="50"/>
      <c r="I28" s="81"/>
      <c r="J28" s="50"/>
      <c r="K28" s="73"/>
      <c r="L28" s="73"/>
      <c r="M28" s="35" t="s">
        <v>2425</v>
      </c>
      <c r="N28" s="35">
        <v>0</v>
      </c>
      <c r="O28" s="62" t="s">
        <v>2426</v>
      </c>
      <c r="P28" s="64"/>
    </row>
    <row r="29" ht="130.5" spans="1:16">
      <c r="A29" s="47"/>
      <c r="B29" s="47"/>
      <c r="C29" s="51"/>
      <c r="D29" s="47"/>
      <c r="E29" s="52"/>
      <c r="F29" s="52"/>
      <c r="G29" s="52"/>
      <c r="H29" s="52"/>
      <c r="I29" s="82"/>
      <c r="J29" s="52"/>
      <c r="K29" s="77"/>
      <c r="L29" s="77"/>
      <c r="M29" s="35" t="s">
        <v>2427</v>
      </c>
      <c r="N29" s="35">
        <v>0</v>
      </c>
      <c r="O29" s="62" t="s">
        <v>2428</v>
      </c>
      <c r="P29" s="78"/>
    </row>
    <row r="30" ht="103.5" spans="1:16">
      <c r="A30" s="38">
        <v>8</v>
      </c>
      <c r="B30" s="38" t="s">
        <v>2429</v>
      </c>
      <c r="C30" s="41" t="s">
        <v>2430</v>
      </c>
      <c r="D30" s="37">
        <v>131.79</v>
      </c>
      <c r="E30" s="42">
        <v>4.69</v>
      </c>
      <c r="F30" s="42">
        <v>0</v>
      </c>
      <c r="G30" s="48">
        <v>2.872</v>
      </c>
      <c r="H30" s="42">
        <v>0</v>
      </c>
      <c r="I30" s="79">
        <v>-61.51</v>
      </c>
      <c r="J30" s="48"/>
      <c r="K30" s="70">
        <v>1.74535</v>
      </c>
      <c r="L30" s="70">
        <v>0</v>
      </c>
      <c r="M30" s="35" t="s">
        <v>2431</v>
      </c>
      <c r="N30" s="35">
        <v>0</v>
      </c>
      <c r="O30" s="62" t="s">
        <v>2432</v>
      </c>
      <c r="P30" s="63">
        <f>SUM(L30:L39)</f>
        <v>65.34</v>
      </c>
    </row>
    <row r="31" ht="63.75" spans="1:16">
      <c r="A31" s="39"/>
      <c r="B31" s="39"/>
      <c r="C31" s="49"/>
      <c r="D31" s="39"/>
      <c r="E31" s="50"/>
      <c r="F31" s="50"/>
      <c r="G31" s="50"/>
      <c r="H31" s="50"/>
      <c r="I31" s="81"/>
      <c r="J31" s="50"/>
      <c r="K31" s="73"/>
      <c r="L31" s="73"/>
      <c r="M31" s="35" t="s">
        <v>2433</v>
      </c>
      <c r="N31" s="35">
        <v>0</v>
      </c>
      <c r="O31" s="62" t="s">
        <v>2434</v>
      </c>
      <c r="P31" s="64"/>
    </row>
    <row r="32" ht="63.75" spans="1:16">
      <c r="A32" s="39"/>
      <c r="B32" s="39"/>
      <c r="C32" s="49"/>
      <c r="D32" s="39"/>
      <c r="E32" s="50"/>
      <c r="F32" s="50"/>
      <c r="G32" s="50"/>
      <c r="H32" s="50"/>
      <c r="I32" s="81"/>
      <c r="J32" s="50"/>
      <c r="K32" s="73"/>
      <c r="L32" s="73"/>
      <c r="M32" s="35" t="s">
        <v>2435</v>
      </c>
      <c r="N32" s="35">
        <v>0</v>
      </c>
      <c r="O32" s="62" t="s">
        <v>2436</v>
      </c>
      <c r="P32" s="64"/>
    </row>
    <row r="33" ht="51" spans="1:16">
      <c r="A33" s="39"/>
      <c r="B33" s="39"/>
      <c r="C33" s="49"/>
      <c r="D33" s="39"/>
      <c r="E33" s="50"/>
      <c r="F33" s="50"/>
      <c r="G33" s="50"/>
      <c r="H33" s="50"/>
      <c r="I33" s="81"/>
      <c r="J33" s="50"/>
      <c r="K33" s="73"/>
      <c r="L33" s="73"/>
      <c r="M33" s="35" t="s">
        <v>2437</v>
      </c>
      <c r="N33" s="35">
        <v>0</v>
      </c>
      <c r="O33" s="62" t="s">
        <v>2438</v>
      </c>
      <c r="P33" s="64"/>
    </row>
    <row r="34" ht="38.25" spans="1:16">
      <c r="A34" s="39"/>
      <c r="B34" s="39"/>
      <c r="C34" s="49"/>
      <c r="D34" s="39"/>
      <c r="E34" s="50"/>
      <c r="F34" s="50"/>
      <c r="G34" s="50"/>
      <c r="H34" s="50"/>
      <c r="I34" s="81"/>
      <c r="J34" s="50"/>
      <c r="K34" s="73"/>
      <c r="L34" s="73"/>
      <c r="M34" s="35" t="s">
        <v>2439</v>
      </c>
      <c r="N34" s="35">
        <v>0</v>
      </c>
      <c r="O34" s="62" t="s">
        <v>2440</v>
      </c>
      <c r="P34" s="64"/>
    </row>
    <row r="35" ht="51" spans="1:16">
      <c r="A35" s="39"/>
      <c r="B35" s="39"/>
      <c r="C35" s="49"/>
      <c r="D35" s="39"/>
      <c r="E35" s="50"/>
      <c r="F35" s="50"/>
      <c r="G35" s="50"/>
      <c r="H35" s="50"/>
      <c r="I35" s="81"/>
      <c r="J35" s="50"/>
      <c r="K35" s="73"/>
      <c r="L35" s="73"/>
      <c r="M35" s="35" t="s">
        <v>2441</v>
      </c>
      <c r="N35" s="35">
        <v>0</v>
      </c>
      <c r="O35" s="62" t="s">
        <v>2442</v>
      </c>
      <c r="P35" s="64"/>
    </row>
    <row r="36" ht="51" spans="1:16">
      <c r="A36" s="39"/>
      <c r="B36" s="39"/>
      <c r="C36" s="49"/>
      <c r="D36" s="39"/>
      <c r="E36" s="50"/>
      <c r="F36" s="50"/>
      <c r="G36" s="50"/>
      <c r="H36" s="50"/>
      <c r="I36" s="81"/>
      <c r="J36" s="50"/>
      <c r="K36" s="73"/>
      <c r="L36" s="73"/>
      <c r="M36" s="35" t="s">
        <v>2443</v>
      </c>
      <c r="N36" s="35">
        <v>0</v>
      </c>
      <c r="O36" s="62" t="s">
        <v>2444</v>
      </c>
      <c r="P36" s="64"/>
    </row>
    <row r="37" ht="38.25" spans="1:16">
      <c r="A37" s="47"/>
      <c r="B37" s="39"/>
      <c r="C37" s="51"/>
      <c r="D37" s="47"/>
      <c r="E37" s="52"/>
      <c r="F37" s="52"/>
      <c r="G37" s="52"/>
      <c r="H37" s="52"/>
      <c r="I37" s="82"/>
      <c r="J37" s="52"/>
      <c r="K37" s="77"/>
      <c r="L37" s="77"/>
      <c r="M37" s="35" t="s">
        <v>2445</v>
      </c>
      <c r="N37" s="35">
        <v>0</v>
      </c>
      <c r="O37" s="62" t="s">
        <v>2446</v>
      </c>
      <c r="P37" s="64"/>
    </row>
    <row r="38" s="30" customFormat="1" ht="27" spans="1:16">
      <c r="A38" s="47">
        <v>9</v>
      </c>
      <c r="B38" s="39"/>
      <c r="C38" s="41" t="s">
        <v>2380</v>
      </c>
      <c r="D38" s="47"/>
      <c r="E38" s="52"/>
      <c r="F38" s="52"/>
      <c r="G38" s="52"/>
      <c r="H38" s="52"/>
      <c r="I38" s="66">
        <v>10.18</v>
      </c>
      <c r="J38" s="52"/>
      <c r="K38" s="58">
        <v>0.59</v>
      </c>
      <c r="L38" s="77">
        <v>3.81</v>
      </c>
      <c r="M38" s="35"/>
      <c r="N38" s="35"/>
      <c r="O38" s="62"/>
      <c r="P38" s="64"/>
    </row>
    <row r="39" s="30" customFormat="1" ht="54" spans="1:16">
      <c r="A39" s="37">
        <v>9</v>
      </c>
      <c r="B39" s="39"/>
      <c r="C39" s="41" t="s">
        <v>2383</v>
      </c>
      <c r="D39" s="37">
        <v>43.984</v>
      </c>
      <c r="E39" s="42">
        <v>0.04</v>
      </c>
      <c r="F39" s="42">
        <v>0</v>
      </c>
      <c r="G39" s="42">
        <v>0.095</v>
      </c>
      <c r="H39" s="42">
        <v>0</v>
      </c>
      <c r="I39" s="66">
        <v>94.48</v>
      </c>
      <c r="J39" s="42"/>
      <c r="K39" s="67">
        <v>2.18</v>
      </c>
      <c r="L39" s="67">
        <v>61.53</v>
      </c>
      <c r="M39" s="35" t="s">
        <v>2447</v>
      </c>
      <c r="N39" s="35">
        <v>0</v>
      </c>
      <c r="O39" s="62" t="s">
        <v>2448</v>
      </c>
      <c r="P39" s="64"/>
    </row>
    <row r="40" s="30" customFormat="1" ht="13.5" spans="1:16">
      <c r="A40" s="37">
        <v>10</v>
      </c>
      <c r="B40" s="38" t="s">
        <v>2449</v>
      </c>
      <c r="C40" s="41" t="s">
        <v>2450</v>
      </c>
      <c r="D40" s="37">
        <v>160.321</v>
      </c>
      <c r="E40" s="42">
        <v>26.098</v>
      </c>
      <c r="F40" s="42">
        <v>0</v>
      </c>
      <c r="G40" s="48">
        <v>0.609</v>
      </c>
      <c r="H40" s="42">
        <v>0</v>
      </c>
      <c r="I40" s="79">
        <v>-8.5</v>
      </c>
      <c r="J40" s="48"/>
      <c r="K40" s="70">
        <v>54.71542</v>
      </c>
      <c r="L40" s="70">
        <v>0</v>
      </c>
      <c r="M40" s="35" t="s">
        <v>2451</v>
      </c>
      <c r="N40" s="35">
        <v>0</v>
      </c>
      <c r="O40" s="71" t="s">
        <v>2452</v>
      </c>
      <c r="P40" s="63">
        <f>SUM(L40:L52)</f>
        <v>0</v>
      </c>
    </row>
    <row r="41" s="30" customFormat="1" ht="27" spans="1:16">
      <c r="A41" s="37"/>
      <c r="B41" s="39"/>
      <c r="C41" s="41"/>
      <c r="D41" s="37"/>
      <c r="E41" s="42"/>
      <c r="F41" s="42"/>
      <c r="G41" s="50"/>
      <c r="H41" s="42"/>
      <c r="I41" s="81"/>
      <c r="J41" s="50"/>
      <c r="K41" s="73"/>
      <c r="L41" s="73"/>
      <c r="M41" s="35" t="s">
        <v>2453</v>
      </c>
      <c r="N41" s="35">
        <v>0</v>
      </c>
      <c r="O41" s="71" t="s">
        <v>2454</v>
      </c>
      <c r="P41" s="64"/>
    </row>
    <row r="42" s="30" customFormat="1" ht="27" spans="1:16">
      <c r="A42" s="37"/>
      <c r="B42" s="39"/>
      <c r="C42" s="41"/>
      <c r="D42" s="37"/>
      <c r="E42" s="42"/>
      <c r="F42" s="42"/>
      <c r="G42" s="50"/>
      <c r="H42" s="42"/>
      <c r="I42" s="81"/>
      <c r="J42" s="50"/>
      <c r="K42" s="73"/>
      <c r="L42" s="73"/>
      <c r="M42" s="35" t="s">
        <v>2455</v>
      </c>
      <c r="N42" s="35">
        <v>0</v>
      </c>
      <c r="O42" s="71" t="s">
        <v>2456</v>
      </c>
      <c r="P42" s="64"/>
    </row>
    <row r="43" s="30" customFormat="1" ht="27" spans="1:16">
      <c r="A43" s="37"/>
      <c r="B43" s="39"/>
      <c r="C43" s="41"/>
      <c r="D43" s="37"/>
      <c r="E43" s="42"/>
      <c r="F43" s="42"/>
      <c r="G43" s="50"/>
      <c r="H43" s="42"/>
      <c r="I43" s="81"/>
      <c r="J43" s="50"/>
      <c r="K43" s="73"/>
      <c r="L43" s="73"/>
      <c r="M43" s="35" t="s">
        <v>2457</v>
      </c>
      <c r="N43" s="35">
        <v>0</v>
      </c>
      <c r="O43" s="74" t="s">
        <v>2458</v>
      </c>
      <c r="P43" s="64"/>
    </row>
    <row r="44" s="30" customFormat="1" ht="27" spans="1:16">
      <c r="A44" s="37"/>
      <c r="B44" s="39"/>
      <c r="C44" s="41"/>
      <c r="D44" s="37"/>
      <c r="E44" s="42"/>
      <c r="F44" s="42"/>
      <c r="G44" s="50"/>
      <c r="H44" s="42"/>
      <c r="I44" s="81"/>
      <c r="J44" s="50"/>
      <c r="K44" s="73"/>
      <c r="L44" s="73"/>
      <c r="M44" s="35" t="s">
        <v>2459</v>
      </c>
      <c r="N44" s="35">
        <v>0</v>
      </c>
      <c r="O44" s="74" t="s">
        <v>2460</v>
      </c>
      <c r="P44" s="64"/>
    </row>
    <row r="45" s="30" customFormat="1" ht="40.5" spans="1:16">
      <c r="A45" s="37"/>
      <c r="B45" s="39"/>
      <c r="C45" s="41"/>
      <c r="D45" s="37"/>
      <c r="E45" s="42"/>
      <c r="F45" s="42"/>
      <c r="G45" s="50"/>
      <c r="H45" s="42"/>
      <c r="I45" s="81"/>
      <c r="J45" s="50"/>
      <c r="K45" s="73"/>
      <c r="L45" s="73"/>
      <c r="M45" s="35" t="s">
        <v>2461</v>
      </c>
      <c r="N45" s="35">
        <v>0</v>
      </c>
      <c r="O45" s="74" t="s">
        <v>2462</v>
      </c>
      <c r="P45" s="64"/>
    </row>
    <row r="46" s="30" customFormat="1" ht="67.5" spans="1:16">
      <c r="A46" s="37"/>
      <c r="B46" s="39"/>
      <c r="C46" s="41"/>
      <c r="D46" s="37"/>
      <c r="E46" s="42"/>
      <c r="F46" s="42"/>
      <c r="G46" s="50"/>
      <c r="H46" s="42"/>
      <c r="I46" s="81"/>
      <c r="J46" s="50"/>
      <c r="K46" s="73"/>
      <c r="L46" s="73"/>
      <c r="M46" s="35" t="s">
        <v>2463</v>
      </c>
      <c r="N46" s="35">
        <v>0</v>
      </c>
      <c r="O46" s="74" t="s">
        <v>2464</v>
      </c>
      <c r="P46" s="64"/>
    </row>
    <row r="47" s="30" customFormat="1" ht="27" spans="1:16">
      <c r="A47" s="37"/>
      <c r="B47" s="39"/>
      <c r="C47" s="41"/>
      <c r="D47" s="37"/>
      <c r="E47" s="42"/>
      <c r="F47" s="42"/>
      <c r="G47" s="50"/>
      <c r="H47" s="42"/>
      <c r="I47" s="81"/>
      <c r="J47" s="50"/>
      <c r="K47" s="73"/>
      <c r="L47" s="73"/>
      <c r="M47" s="35" t="s">
        <v>2465</v>
      </c>
      <c r="N47" s="35">
        <v>0</v>
      </c>
      <c r="O47" s="74" t="s">
        <v>2466</v>
      </c>
      <c r="P47" s="64"/>
    </row>
    <row r="48" ht="27" spans="1:16">
      <c r="A48" s="37"/>
      <c r="B48" s="39"/>
      <c r="C48" s="41"/>
      <c r="D48" s="37"/>
      <c r="E48" s="42"/>
      <c r="F48" s="42"/>
      <c r="G48" s="50"/>
      <c r="H48" s="42"/>
      <c r="I48" s="81"/>
      <c r="J48" s="50"/>
      <c r="K48" s="73"/>
      <c r="L48" s="73"/>
      <c r="M48" s="35" t="s">
        <v>2467</v>
      </c>
      <c r="N48" s="35">
        <v>0</v>
      </c>
      <c r="O48" s="74" t="s">
        <v>2468</v>
      </c>
      <c r="P48" s="64"/>
    </row>
    <row r="49" ht="40.5" spans="1:16">
      <c r="A49" s="37"/>
      <c r="B49" s="39"/>
      <c r="C49" s="41"/>
      <c r="D49" s="37"/>
      <c r="E49" s="42"/>
      <c r="F49" s="42"/>
      <c r="G49" s="52"/>
      <c r="H49" s="42"/>
      <c r="I49" s="82"/>
      <c r="J49" s="52"/>
      <c r="K49" s="77"/>
      <c r="L49" s="77"/>
      <c r="M49" s="35" t="s">
        <v>2469</v>
      </c>
      <c r="N49" s="35">
        <v>0</v>
      </c>
      <c r="O49" s="74" t="s">
        <v>2470</v>
      </c>
      <c r="P49" s="64"/>
    </row>
    <row r="50" ht="27" spans="1:16">
      <c r="A50" s="37">
        <v>11</v>
      </c>
      <c r="B50" s="39"/>
      <c r="C50" s="41" t="s">
        <v>2471</v>
      </c>
      <c r="D50" s="37">
        <v>72.547</v>
      </c>
      <c r="E50" s="42">
        <v>6.598</v>
      </c>
      <c r="F50" s="42">
        <v>0</v>
      </c>
      <c r="G50" s="48">
        <v>0.036</v>
      </c>
      <c r="H50" s="42">
        <v>0</v>
      </c>
      <c r="I50" s="79">
        <v>-9.77</v>
      </c>
      <c r="J50" s="48"/>
      <c r="K50" s="70">
        <v>54.71542</v>
      </c>
      <c r="L50" s="70">
        <v>0</v>
      </c>
      <c r="M50" s="35" t="s">
        <v>2472</v>
      </c>
      <c r="N50" s="35">
        <v>0</v>
      </c>
      <c r="O50" s="71" t="s">
        <v>2473</v>
      </c>
      <c r="P50" s="64"/>
    </row>
    <row r="51" ht="27" spans="1:16">
      <c r="A51" s="37"/>
      <c r="B51" s="39"/>
      <c r="C51" s="41"/>
      <c r="D51" s="37"/>
      <c r="E51" s="42"/>
      <c r="F51" s="42"/>
      <c r="G51" s="50"/>
      <c r="H51" s="42"/>
      <c r="I51" s="81"/>
      <c r="J51" s="50"/>
      <c r="K51" s="73"/>
      <c r="L51" s="73"/>
      <c r="M51" s="35" t="s">
        <v>2474</v>
      </c>
      <c r="N51" s="35">
        <v>0</v>
      </c>
      <c r="O51" s="71" t="s">
        <v>2475</v>
      </c>
      <c r="P51" s="64"/>
    </row>
    <row r="52" ht="27" spans="1:16">
      <c r="A52" s="37"/>
      <c r="B52" s="47"/>
      <c r="C52" s="41"/>
      <c r="D52" s="37"/>
      <c r="E52" s="42"/>
      <c r="F52" s="42"/>
      <c r="G52" s="52"/>
      <c r="H52" s="42"/>
      <c r="I52" s="82"/>
      <c r="J52" s="52"/>
      <c r="K52" s="77"/>
      <c r="L52" s="77"/>
      <c r="M52" s="35" t="s">
        <v>2476</v>
      </c>
      <c r="N52" s="35">
        <v>0</v>
      </c>
      <c r="O52" s="74" t="s">
        <v>2477</v>
      </c>
      <c r="P52" s="78"/>
    </row>
    <row r="53" spans="1:16">
      <c r="A53" s="37">
        <v>12</v>
      </c>
      <c r="B53" s="37" t="s">
        <v>2478</v>
      </c>
      <c r="C53" s="41" t="s">
        <v>2479</v>
      </c>
      <c r="D53" s="37">
        <v>92.365</v>
      </c>
      <c r="E53" s="48">
        <v>16.17</v>
      </c>
      <c r="F53" s="42">
        <v>0</v>
      </c>
      <c r="G53" s="48">
        <v>0</v>
      </c>
      <c r="H53" s="42">
        <v>0</v>
      </c>
      <c r="I53" s="79">
        <v>-97.83</v>
      </c>
      <c r="J53" s="48"/>
      <c r="K53" s="70">
        <v>5.89114</v>
      </c>
      <c r="L53" s="70">
        <v>0</v>
      </c>
      <c r="M53" s="35" t="s">
        <v>2480</v>
      </c>
      <c r="N53" s="35">
        <v>0</v>
      </c>
      <c r="O53" s="83" t="s">
        <v>2481</v>
      </c>
      <c r="P53" s="84">
        <f>SUM(H53)</f>
        <v>0</v>
      </c>
    </row>
    <row r="54" spans="1:16">
      <c r="A54" s="37"/>
      <c r="B54" s="37"/>
      <c r="C54" s="41"/>
      <c r="D54" s="37"/>
      <c r="E54" s="50"/>
      <c r="F54" s="42"/>
      <c r="G54" s="50"/>
      <c r="H54" s="42"/>
      <c r="I54" s="81"/>
      <c r="J54" s="50"/>
      <c r="K54" s="73"/>
      <c r="L54" s="73"/>
      <c r="M54" s="35"/>
      <c r="N54" s="35"/>
      <c r="O54" s="85"/>
      <c r="P54" s="84"/>
    </row>
    <row r="55" spans="1:16">
      <c r="A55" s="37"/>
      <c r="B55" s="37"/>
      <c r="C55" s="41"/>
      <c r="D55" s="37"/>
      <c r="E55" s="50"/>
      <c r="F55" s="42"/>
      <c r="G55" s="50"/>
      <c r="H55" s="42"/>
      <c r="I55" s="81"/>
      <c r="J55" s="50"/>
      <c r="K55" s="73"/>
      <c r="L55" s="73"/>
      <c r="M55" s="35"/>
      <c r="N55" s="35"/>
      <c r="O55" s="85"/>
      <c r="P55" s="84"/>
    </row>
    <row r="56" spans="1:16">
      <c r="A56" s="37"/>
      <c r="B56" s="37"/>
      <c r="C56" s="41"/>
      <c r="D56" s="37"/>
      <c r="E56" s="50"/>
      <c r="F56" s="42"/>
      <c r="G56" s="50"/>
      <c r="H56" s="42"/>
      <c r="I56" s="81"/>
      <c r="J56" s="50"/>
      <c r="K56" s="73"/>
      <c r="L56" s="73"/>
      <c r="M56" s="35"/>
      <c r="N56" s="35"/>
      <c r="O56" s="85"/>
      <c r="P56" s="84"/>
    </row>
    <row r="57" spans="1:16">
      <c r="A57" s="37"/>
      <c r="B57" s="37"/>
      <c r="C57" s="41"/>
      <c r="D57" s="37"/>
      <c r="E57" s="50"/>
      <c r="F57" s="42"/>
      <c r="G57" s="50"/>
      <c r="H57" s="42"/>
      <c r="I57" s="81"/>
      <c r="J57" s="50"/>
      <c r="K57" s="73"/>
      <c r="L57" s="73"/>
      <c r="M57" s="35"/>
      <c r="N57" s="35"/>
      <c r="O57" s="85"/>
      <c r="P57" s="84"/>
    </row>
    <row r="58" spans="1:16">
      <c r="A58" s="37"/>
      <c r="B58" s="37"/>
      <c r="C58" s="41"/>
      <c r="D58" s="37"/>
      <c r="E58" s="50"/>
      <c r="F58" s="42"/>
      <c r="G58" s="50"/>
      <c r="H58" s="42"/>
      <c r="I58" s="81"/>
      <c r="J58" s="50"/>
      <c r="K58" s="73"/>
      <c r="L58" s="73"/>
      <c r="M58" s="35"/>
      <c r="N58" s="35"/>
      <c r="O58" s="86"/>
      <c r="P58" s="84"/>
    </row>
    <row r="59" spans="1:16">
      <c r="A59" s="37"/>
      <c r="B59" s="37"/>
      <c r="C59" s="41"/>
      <c r="D59" s="37"/>
      <c r="E59" s="50"/>
      <c r="F59" s="42"/>
      <c r="G59" s="50"/>
      <c r="H59" s="42"/>
      <c r="I59" s="81"/>
      <c r="J59" s="50"/>
      <c r="K59" s="73"/>
      <c r="L59" s="73"/>
      <c r="M59" s="35" t="s">
        <v>509</v>
      </c>
      <c r="N59" s="35">
        <v>0</v>
      </c>
      <c r="O59" s="87" t="s">
        <v>2482</v>
      </c>
      <c r="P59" s="84"/>
    </row>
    <row r="60" spans="1:16">
      <c r="A60" s="37"/>
      <c r="B60" s="37"/>
      <c r="C60" s="41"/>
      <c r="D60" s="37"/>
      <c r="E60" s="50"/>
      <c r="F60" s="42"/>
      <c r="G60" s="50"/>
      <c r="H60" s="42"/>
      <c r="I60" s="81"/>
      <c r="J60" s="50"/>
      <c r="K60" s="73"/>
      <c r="L60" s="73"/>
      <c r="M60" s="35"/>
      <c r="N60" s="35"/>
      <c r="O60" s="88"/>
      <c r="P60" s="84"/>
    </row>
    <row r="61" spans="1:16">
      <c r="A61" s="37"/>
      <c r="B61" s="37"/>
      <c r="C61" s="41"/>
      <c r="D61" s="37"/>
      <c r="E61" s="50"/>
      <c r="F61" s="42"/>
      <c r="G61" s="50"/>
      <c r="H61" s="42"/>
      <c r="I61" s="81"/>
      <c r="J61" s="50"/>
      <c r="K61" s="73"/>
      <c r="L61" s="73"/>
      <c r="M61" s="35" t="s">
        <v>2483</v>
      </c>
      <c r="N61" s="35">
        <v>0</v>
      </c>
      <c r="O61" s="83" t="s">
        <v>2484</v>
      </c>
      <c r="P61" s="84"/>
    </row>
    <row r="62" spans="1:16">
      <c r="A62" s="37"/>
      <c r="B62" s="37"/>
      <c r="C62" s="41"/>
      <c r="D62" s="37"/>
      <c r="E62" s="50"/>
      <c r="F62" s="42"/>
      <c r="G62" s="50"/>
      <c r="H62" s="42"/>
      <c r="I62" s="81"/>
      <c r="J62" s="50"/>
      <c r="K62" s="73"/>
      <c r="L62" s="73"/>
      <c r="M62" s="35"/>
      <c r="N62" s="35"/>
      <c r="O62" s="85"/>
      <c r="P62" s="84"/>
    </row>
    <row r="63" spans="1:16">
      <c r="A63" s="37"/>
      <c r="B63" s="37"/>
      <c r="C63" s="41"/>
      <c r="D63" s="37"/>
      <c r="E63" s="50"/>
      <c r="F63" s="42"/>
      <c r="G63" s="50"/>
      <c r="H63" s="42"/>
      <c r="I63" s="81"/>
      <c r="J63" s="50"/>
      <c r="K63" s="73"/>
      <c r="L63" s="73"/>
      <c r="M63" s="35"/>
      <c r="N63" s="35"/>
      <c r="O63" s="86"/>
      <c r="P63" s="84"/>
    </row>
    <row r="64" spans="1:16">
      <c r="A64" s="37"/>
      <c r="B64" s="37"/>
      <c r="C64" s="41"/>
      <c r="D64" s="37"/>
      <c r="E64" s="50"/>
      <c r="F64" s="42"/>
      <c r="G64" s="50"/>
      <c r="H64" s="42"/>
      <c r="I64" s="81"/>
      <c r="J64" s="50"/>
      <c r="K64" s="73"/>
      <c r="L64" s="73"/>
      <c r="M64" s="35" t="s">
        <v>2485</v>
      </c>
      <c r="N64" s="35">
        <v>0</v>
      </c>
      <c r="O64" s="89" t="s">
        <v>2486</v>
      </c>
      <c r="P64" s="84"/>
    </row>
    <row r="65" spans="1:16">
      <c r="A65" s="37"/>
      <c r="B65" s="37"/>
      <c r="C65" s="41"/>
      <c r="D65" s="37"/>
      <c r="E65" s="50"/>
      <c r="F65" s="42"/>
      <c r="G65" s="50"/>
      <c r="H65" s="42"/>
      <c r="I65" s="81"/>
      <c r="J65" s="50"/>
      <c r="K65" s="73"/>
      <c r="L65" s="73"/>
      <c r="M65" s="35"/>
      <c r="N65" s="35"/>
      <c r="O65" s="90"/>
      <c r="P65" s="84"/>
    </row>
    <row r="66" spans="1:16">
      <c r="A66" s="37"/>
      <c r="B66" s="37"/>
      <c r="C66" s="41"/>
      <c r="D66" s="37"/>
      <c r="E66" s="50"/>
      <c r="F66" s="42"/>
      <c r="G66" s="50"/>
      <c r="H66" s="42"/>
      <c r="I66" s="81"/>
      <c r="J66" s="50"/>
      <c r="K66" s="73"/>
      <c r="L66" s="73"/>
      <c r="M66" s="35"/>
      <c r="N66" s="35"/>
      <c r="O66" s="91"/>
      <c r="P66" s="84"/>
    </row>
    <row r="67" spans="1:16">
      <c r="A67" s="37"/>
      <c r="B67" s="37"/>
      <c r="C67" s="41"/>
      <c r="D67" s="37"/>
      <c r="E67" s="50"/>
      <c r="F67" s="42"/>
      <c r="G67" s="50"/>
      <c r="H67" s="42"/>
      <c r="I67" s="81"/>
      <c r="J67" s="50"/>
      <c r="K67" s="73"/>
      <c r="L67" s="73"/>
      <c r="M67" s="35" t="s">
        <v>2487</v>
      </c>
      <c r="N67" s="35">
        <v>0</v>
      </c>
      <c r="O67" s="89" t="s">
        <v>2488</v>
      </c>
      <c r="P67" s="84"/>
    </row>
    <row r="68" spans="1:16">
      <c r="A68" s="37"/>
      <c r="B68" s="37"/>
      <c r="C68" s="41"/>
      <c r="D68" s="37"/>
      <c r="E68" s="50"/>
      <c r="F68" s="42"/>
      <c r="G68" s="50"/>
      <c r="H68" s="42"/>
      <c r="I68" s="81"/>
      <c r="J68" s="50"/>
      <c r="K68" s="73"/>
      <c r="L68" s="73"/>
      <c r="M68" s="35"/>
      <c r="N68" s="35"/>
      <c r="O68" s="90"/>
      <c r="P68" s="84"/>
    </row>
    <row r="69" spans="1:16">
      <c r="A69" s="37"/>
      <c r="B69" s="37"/>
      <c r="C69" s="41"/>
      <c r="D69" s="37"/>
      <c r="E69" s="50"/>
      <c r="F69" s="42"/>
      <c r="G69" s="50"/>
      <c r="H69" s="42"/>
      <c r="I69" s="81"/>
      <c r="J69" s="50"/>
      <c r="K69" s="73"/>
      <c r="L69" s="73"/>
      <c r="M69" s="35"/>
      <c r="N69" s="35"/>
      <c r="O69" s="90"/>
      <c r="P69" s="84"/>
    </row>
    <row r="70" spans="1:16">
      <c r="A70" s="37"/>
      <c r="B70" s="37"/>
      <c r="C70" s="41"/>
      <c r="D70" s="37"/>
      <c r="E70" s="50"/>
      <c r="F70" s="42"/>
      <c r="G70" s="50"/>
      <c r="H70" s="42"/>
      <c r="I70" s="81"/>
      <c r="J70" s="50"/>
      <c r="K70" s="73"/>
      <c r="L70" s="73"/>
      <c r="M70" s="35"/>
      <c r="N70" s="35"/>
      <c r="O70" s="90"/>
      <c r="P70" s="84"/>
    </row>
    <row r="71" spans="1:16">
      <c r="A71" s="37"/>
      <c r="B71" s="37"/>
      <c r="C71" s="41"/>
      <c r="D71" s="37"/>
      <c r="E71" s="50"/>
      <c r="F71" s="42"/>
      <c r="G71" s="50"/>
      <c r="H71" s="42"/>
      <c r="I71" s="81"/>
      <c r="J71" s="50"/>
      <c r="K71" s="73"/>
      <c r="L71" s="73"/>
      <c r="M71" s="35"/>
      <c r="N71" s="35"/>
      <c r="O71" s="90"/>
      <c r="P71" s="84"/>
    </row>
    <row r="72" spans="1:16">
      <c r="A72" s="37"/>
      <c r="B72" s="37"/>
      <c r="C72" s="41"/>
      <c r="D72" s="37"/>
      <c r="E72" s="50"/>
      <c r="F72" s="42"/>
      <c r="G72" s="50"/>
      <c r="H72" s="42"/>
      <c r="I72" s="81"/>
      <c r="J72" s="50"/>
      <c r="K72" s="73"/>
      <c r="L72" s="73"/>
      <c r="M72" s="35"/>
      <c r="N72" s="35"/>
      <c r="O72" s="91"/>
      <c r="P72" s="84"/>
    </row>
    <row r="73" spans="1:16">
      <c r="A73" s="37"/>
      <c r="B73" s="37"/>
      <c r="C73" s="41"/>
      <c r="D73" s="37"/>
      <c r="E73" s="50"/>
      <c r="F73" s="42"/>
      <c r="G73" s="50"/>
      <c r="H73" s="42"/>
      <c r="I73" s="81"/>
      <c r="J73" s="50"/>
      <c r="K73" s="73"/>
      <c r="L73" s="73"/>
      <c r="M73" s="35" t="s">
        <v>2489</v>
      </c>
      <c r="N73" s="35">
        <v>0</v>
      </c>
      <c r="O73" s="83" t="s">
        <v>2490</v>
      </c>
      <c r="P73" s="84"/>
    </row>
    <row r="74" spans="1:16">
      <c r="A74" s="37"/>
      <c r="B74" s="37"/>
      <c r="C74" s="41"/>
      <c r="D74" s="37"/>
      <c r="E74" s="50"/>
      <c r="F74" s="42"/>
      <c r="G74" s="50"/>
      <c r="H74" s="42"/>
      <c r="I74" s="81"/>
      <c r="J74" s="50"/>
      <c r="K74" s="73"/>
      <c r="L74" s="73"/>
      <c r="M74" s="35"/>
      <c r="N74" s="35"/>
      <c r="O74" s="85"/>
      <c r="P74" s="84"/>
    </row>
    <row r="75" spans="1:16">
      <c r="A75" s="37"/>
      <c r="B75" s="37"/>
      <c r="C75" s="41"/>
      <c r="D75" s="37"/>
      <c r="E75" s="50"/>
      <c r="F75" s="42"/>
      <c r="G75" s="50"/>
      <c r="H75" s="42"/>
      <c r="I75" s="81"/>
      <c r="J75" s="50"/>
      <c r="K75" s="73"/>
      <c r="L75" s="73"/>
      <c r="M75" s="35"/>
      <c r="N75" s="35"/>
      <c r="O75" s="85"/>
      <c r="P75" s="84"/>
    </row>
    <row r="76" spans="1:16">
      <c r="A76" s="37"/>
      <c r="B76" s="37"/>
      <c r="C76" s="41"/>
      <c r="D76" s="37"/>
      <c r="E76" s="50"/>
      <c r="F76" s="42"/>
      <c r="G76" s="50"/>
      <c r="H76" s="42"/>
      <c r="I76" s="81"/>
      <c r="J76" s="50"/>
      <c r="K76" s="73"/>
      <c r="L76" s="73"/>
      <c r="M76" s="35"/>
      <c r="N76" s="35"/>
      <c r="O76" s="85"/>
      <c r="P76" s="84"/>
    </row>
    <row r="77" spans="1:16">
      <c r="A77" s="37"/>
      <c r="B77" s="37"/>
      <c r="C77" s="41"/>
      <c r="D77" s="37"/>
      <c r="E77" s="50"/>
      <c r="F77" s="42"/>
      <c r="G77" s="50"/>
      <c r="H77" s="42"/>
      <c r="I77" s="81"/>
      <c r="J77" s="50"/>
      <c r="K77" s="73"/>
      <c r="L77" s="73"/>
      <c r="M77" s="35"/>
      <c r="N77" s="35"/>
      <c r="O77" s="85"/>
      <c r="P77" s="84"/>
    </row>
    <row r="78" spans="1:16">
      <c r="A78" s="37"/>
      <c r="B78" s="37"/>
      <c r="C78" s="41"/>
      <c r="D78" s="37"/>
      <c r="E78" s="50"/>
      <c r="F78" s="42"/>
      <c r="G78" s="50"/>
      <c r="H78" s="42"/>
      <c r="I78" s="81"/>
      <c r="J78" s="50"/>
      <c r="K78" s="73"/>
      <c r="L78" s="73"/>
      <c r="M78" s="35"/>
      <c r="N78" s="35"/>
      <c r="O78" s="85"/>
      <c r="P78" s="84"/>
    </row>
    <row r="79" spans="1:16">
      <c r="A79" s="37"/>
      <c r="B79" s="37"/>
      <c r="C79" s="41"/>
      <c r="D79" s="37"/>
      <c r="E79" s="50"/>
      <c r="F79" s="42"/>
      <c r="G79" s="50"/>
      <c r="H79" s="42"/>
      <c r="I79" s="81"/>
      <c r="J79" s="50"/>
      <c r="K79" s="73"/>
      <c r="L79" s="73"/>
      <c r="M79" s="35"/>
      <c r="N79" s="35"/>
      <c r="O79" s="85"/>
      <c r="P79" s="84"/>
    </row>
    <row r="80" s="30" customFormat="1" ht="13.5" spans="1:16">
      <c r="A80" s="37"/>
      <c r="B80" s="37"/>
      <c r="C80" s="41"/>
      <c r="D80" s="37"/>
      <c r="E80" s="50"/>
      <c r="F80" s="42"/>
      <c r="G80" s="50"/>
      <c r="H80" s="42"/>
      <c r="I80" s="81"/>
      <c r="J80" s="50"/>
      <c r="K80" s="73"/>
      <c r="L80" s="73"/>
      <c r="M80" s="35"/>
      <c r="N80" s="35"/>
      <c r="O80" s="86"/>
      <c r="P80" s="84"/>
    </row>
    <row r="81" s="30" customFormat="1" ht="13.5" spans="1:16">
      <c r="A81" s="37"/>
      <c r="B81" s="37"/>
      <c r="C81" s="41"/>
      <c r="D81" s="37"/>
      <c r="E81" s="52"/>
      <c r="F81" s="42"/>
      <c r="G81" s="52"/>
      <c r="H81" s="42"/>
      <c r="I81" s="82"/>
      <c r="J81" s="52"/>
      <c r="K81" s="77"/>
      <c r="L81" s="77"/>
      <c r="M81" s="35" t="s">
        <v>2491</v>
      </c>
      <c r="N81" s="35">
        <v>0</v>
      </c>
      <c r="O81" s="71" t="s">
        <v>2492</v>
      </c>
      <c r="P81" s="84"/>
    </row>
    <row r="82" s="30" customFormat="1" ht="54" spans="1:16">
      <c r="A82" s="37">
        <v>13</v>
      </c>
      <c r="B82" s="37" t="s">
        <v>2493</v>
      </c>
      <c r="C82" s="41" t="s">
        <v>2494</v>
      </c>
      <c r="D82" s="37">
        <v>93.776</v>
      </c>
      <c r="E82" s="48">
        <v>11.359</v>
      </c>
      <c r="F82" s="42">
        <v>0</v>
      </c>
      <c r="G82" s="48">
        <v>0.344</v>
      </c>
      <c r="H82" s="42">
        <v>0</v>
      </c>
      <c r="I82" s="79">
        <v>4.91</v>
      </c>
      <c r="J82" s="48"/>
      <c r="K82" s="70">
        <v>3.7</v>
      </c>
      <c r="L82" s="70">
        <f>I82-K82</f>
        <v>1.21</v>
      </c>
      <c r="M82" s="35" t="s">
        <v>2495</v>
      </c>
      <c r="N82" s="35">
        <v>0</v>
      </c>
      <c r="O82" s="71" t="s">
        <v>2496</v>
      </c>
      <c r="P82" s="84">
        <f>SUM(L82)</f>
        <v>1.21</v>
      </c>
    </row>
    <row r="83" s="30" customFormat="1" ht="27" spans="1:16">
      <c r="A83" s="37"/>
      <c r="B83" s="37"/>
      <c r="C83" s="41"/>
      <c r="D83" s="37"/>
      <c r="E83" s="50"/>
      <c r="F83" s="42"/>
      <c r="G83" s="50"/>
      <c r="H83" s="42"/>
      <c r="I83" s="81"/>
      <c r="J83" s="50"/>
      <c r="K83" s="73"/>
      <c r="L83" s="73"/>
      <c r="M83" s="35" t="s">
        <v>2497</v>
      </c>
      <c r="N83" s="35">
        <v>0</v>
      </c>
      <c r="O83" s="71" t="s">
        <v>2498</v>
      </c>
      <c r="P83" s="84"/>
    </row>
    <row r="84" s="30" customFormat="1" ht="27" spans="1:16">
      <c r="A84" s="37"/>
      <c r="B84" s="37"/>
      <c r="C84" s="41"/>
      <c r="D84" s="37"/>
      <c r="E84" s="50"/>
      <c r="F84" s="42"/>
      <c r="G84" s="50"/>
      <c r="H84" s="42"/>
      <c r="I84" s="81"/>
      <c r="J84" s="50"/>
      <c r="K84" s="73"/>
      <c r="L84" s="73"/>
      <c r="M84" s="35" t="s">
        <v>2499</v>
      </c>
      <c r="N84" s="35">
        <v>0</v>
      </c>
      <c r="O84" s="74" t="s">
        <v>2500</v>
      </c>
      <c r="P84" s="84"/>
    </row>
    <row r="85" s="30" customFormat="1" ht="54" spans="1:16">
      <c r="A85" s="37"/>
      <c r="B85" s="37"/>
      <c r="C85" s="41"/>
      <c r="D85" s="37"/>
      <c r="E85" s="50"/>
      <c r="F85" s="42"/>
      <c r="G85" s="50"/>
      <c r="H85" s="42"/>
      <c r="I85" s="81"/>
      <c r="J85" s="50"/>
      <c r="K85" s="73"/>
      <c r="L85" s="73"/>
      <c r="M85" s="35" t="s">
        <v>2501</v>
      </c>
      <c r="N85" s="35">
        <v>0</v>
      </c>
      <c r="O85" s="74" t="s">
        <v>2502</v>
      </c>
      <c r="P85" s="84"/>
    </row>
    <row r="86" s="30" customFormat="1" ht="27" spans="1:16">
      <c r="A86" s="37"/>
      <c r="B86" s="37"/>
      <c r="C86" s="41"/>
      <c r="D86" s="37"/>
      <c r="E86" s="50"/>
      <c r="F86" s="42"/>
      <c r="G86" s="50"/>
      <c r="H86" s="42"/>
      <c r="I86" s="81"/>
      <c r="J86" s="50"/>
      <c r="K86" s="73"/>
      <c r="L86" s="73"/>
      <c r="M86" s="35" t="s">
        <v>2503</v>
      </c>
      <c r="N86" s="35">
        <v>0</v>
      </c>
      <c r="O86" s="74" t="s">
        <v>2504</v>
      </c>
      <c r="P86" s="84"/>
    </row>
    <row r="87" s="30" customFormat="1" ht="27" spans="1:16">
      <c r="A87" s="37"/>
      <c r="B87" s="37"/>
      <c r="C87" s="41"/>
      <c r="D87" s="37"/>
      <c r="E87" s="50"/>
      <c r="F87" s="42"/>
      <c r="G87" s="50"/>
      <c r="H87" s="42"/>
      <c r="I87" s="81"/>
      <c r="J87" s="50"/>
      <c r="K87" s="73"/>
      <c r="L87" s="73"/>
      <c r="M87" s="35" t="s">
        <v>2505</v>
      </c>
      <c r="N87" s="35">
        <v>0</v>
      </c>
      <c r="O87" s="74" t="s">
        <v>2506</v>
      </c>
      <c r="P87" s="84"/>
    </row>
    <row r="88" s="30" customFormat="1" ht="27" spans="1:16">
      <c r="A88" s="37"/>
      <c r="B88" s="37"/>
      <c r="C88" s="41"/>
      <c r="D88" s="37"/>
      <c r="E88" s="52"/>
      <c r="F88" s="42"/>
      <c r="G88" s="52"/>
      <c r="H88" s="42"/>
      <c r="I88" s="82"/>
      <c r="J88" s="52"/>
      <c r="K88" s="77"/>
      <c r="L88" s="77"/>
      <c r="M88" s="35" t="s">
        <v>1386</v>
      </c>
      <c r="N88" s="35">
        <v>0</v>
      </c>
      <c r="O88" s="74" t="s">
        <v>2507</v>
      </c>
      <c r="P88" s="84"/>
    </row>
    <row r="89" s="30" customFormat="1" ht="38.25" spans="1:16">
      <c r="A89" s="37">
        <v>14</v>
      </c>
      <c r="B89" s="38" t="s">
        <v>2508</v>
      </c>
      <c r="C89" s="41" t="s">
        <v>2509</v>
      </c>
      <c r="D89" s="37">
        <v>85.152</v>
      </c>
      <c r="E89" s="42">
        <v>10.377</v>
      </c>
      <c r="F89" s="42">
        <v>0</v>
      </c>
      <c r="G89" s="48">
        <v>0.575</v>
      </c>
      <c r="H89" s="42">
        <v>0</v>
      </c>
      <c r="I89" s="79">
        <v>2.41</v>
      </c>
      <c r="J89" s="48"/>
      <c r="K89" s="70">
        <v>6.01</v>
      </c>
      <c r="L89" s="70">
        <v>0</v>
      </c>
      <c r="M89" s="35" t="s">
        <v>2510</v>
      </c>
      <c r="N89" s="35">
        <v>0</v>
      </c>
      <c r="O89" s="80" t="s">
        <v>2511</v>
      </c>
      <c r="P89" s="63">
        <f>SUM(L89:L100)</f>
        <v>0</v>
      </c>
    </row>
    <row r="90" s="30" customFormat="1" ht="13.5" spans="1:16">
      <c r="A90" s="37"/>
      <c r="B90" s="39"/>
      <c r="C90" s="41"/>
      <c r="D90" s="37"/>
      <c r="E90" s="42"/>
      <c r="F90" s="42"/>
      <c r="G90" s="50"/>
      <c r="H90" s="42"/>
      <c r="I90" s="81"/>
      <c r="J90" s="50"/>
      <c r="K90" s="73"/>
      <c r="L90" s="73"/>
      <c r="M90" s="35" t="s">
        <v>2512</v>
      </c>
      <c r="N90" s="35">
        <v>0</v>
      </c>
      <c r="O90" s="74" t="s">
        <v>2513</v>
      </c>
      <c r="P90" s="64"/>
    </row>
    <row r="91" s="30" customFormat="1" ht="13.5" spans="1:16">
      <c r="A91" s="37"/>
      <c r="B91" s="39"/>
      <c r="C91" s="41"/>
      <c r="D91" s="37"/>
      <c r="E91" s="42"/>
      <c r="F91" s="42"/>
      <c r="G91" s="50"/>
      <c r="H91" s="42"/>
      <c r="I91" s="81"/>
      <c r="J91" s="50"/>
      <c r="K91" s="73"/>
      <c r="L91" s="73"/>
      <c r="M91" s="35"/>
      <c r="N91" s="35"/>
      <c r="O91" s="74"/>
      <c r="P91" s="64"/>
    </row>
    <row r="92" s="30" customFormat="1" ht="25.5" spans="1:16">
      <c r="A92" s="37"/>
      <c r="B92" s="39"/>
      <c r="C92" s="41"/>
      <c r="D92" s="37"/>
      <c r="E92" s="42"/>
      <c r="F92" s="42"/>
      <c r="G92" s="50"/>
      <c r="H92" s="42"/>
      <c r="I92" s="81"/>
      <c r="J92" s="50"/>
      <c r="K92" s="73"/>
      <c r="L92" s="73"/>
      <c r="M92" s="35" t="s">
        <v>2514</v>
      </c>
      <c r="N92" s="35">
        <v>0</v>
      </c>
      <c r="O92" s="62" t="s">
        <v>2515</v>
      </c>
      <c r="P92" s="64"/>
    </row>
    <row r="93" s="30" customFormat="1" ht="13.5" spans="1:16">
      <c r="A93" s="37"/>
      <c r="B93" s="39"/>
      <c r="C93" s="41"/>
      <c r="D93" s="37"/>
      <c r="E93" s="42"/>
      <c r="F93" s="42"/>
      <c r="G93" s="50"/>
      <c r="H93" s="42"/>
      <c r="I93" s="81"/>
      <c r="J93" s="50"/>
      <c r="K93" s="73"/>
      <c r="L93" s="73"/>
      <c r="M93" s="35" t="s">
        <v>2516</v>
      </c>
      <c r="N93" s="35">
        <v>0</v>
      </c>
      <c r="O93" s="62" t="s">
        <v>2517</v>
      </c>
      <c r="P93" s="64"/>
    </row>
    <row r="94" spans="1:16">
      <c r="A94" s="37"/>
      <c r="B94" s="39"/>
      <c r="C94" s="41"/>
      <c r="D94" s="37"/>
      <c r="E94" s="42"/>
      <c r="F94" s="42"/>
      <c r="G94" s="50"/>
      <c r="H94" s="42"/>
      <c r="I94" s="81"/>
      <c r="J94" s="50"/>
      <c r="K94" s="73"/>
      <c r="L94" s="73"/>
      <c r="M94" s="35"/>
      <c r="N94" s="35"/>
      <c r="O94" s="62"/>
      <c r="P94" s="64"/>
    </row>
    <row r="95" ht="25.5" spans="1:16">
      <c r="A95" s="37"/>
      <c r="B95" s="39"/>
      <c r="C95" s="41"/>
      <c r="D95" s="37"/>
      <c r="E95" s="42"/>
      <c r="F95" s="42"/>
      <c r="G95" s="52"/>
      <c r="H95" s="42"/>
      <c r="I95" s="82"/>
      <c r="J95" s="52"/>
      <c r="K95" s="77"/>
      <c r="L95" s="77"/>
      <c r="M95" s="35" t="s">
        <v>2518</v>
      </c>
      <c r="N95" s="35">
        <v>0</v>
      </c>
      <c r="O95" s="62" t="s">
        <v>2519</v>
      </c>
      <c r="P95" s="64"/>
    </row>
    <row r="96" spans="1:16">
      <c r="A96" s="37">
        <v>15</v>
      </c>
      <c r="B96" s="39"/>
      <c r="C96" s="41" t="s">
        <v>2520</v>
      </c>
      <c r="D96" s="37">
        <v>37.431</v>
      </c>
      <c r="E96" s="42">
        <v>1.655</v>
      </c>
      <c r="F96" s="42">
        <v>0</v>
      </c>
      <c r="G96" s="48">
        <v>0.122</v>
      </c>
      <c r="H96" s="42">
        <v>0</v>
      </c>
      <c r="I96" s="79">
        <v>-30.3489999771118</v>
      </c>
      <c r="J96" s="48"/>
      <c r="K96" s="70">
        <v>3.88</v>
      </c>
      <c r="L96" s="70">
        <v>0</v>
      </c>
      <c r="M96" s="35" t="s">
        <v>2521</v>
      </c>
      <c r="N96" s="35">
        <v>0</v>
      </c>
      <c r="O96" s="62" t="s">
        <v>2522</v>
      </c>
      <c r="P96" s="64"/>
    </row>
    <row r="97" spans="1:16">
      <c r="A97" s="37"/>
      <c r="B97" s="39"/>
      <c r="C97" s="41"/>
      <c r="D97" s="37"/>
      <c r="E97" s="42"/>
      <c r="F97" s="42"/>
      <c r="G97" s="50"/>
      <c r="H97" s="42"/>
      <c r="I97" s="81"/>
      <c r="J97" s="50"/>
      <c r="K97" s="73"/>
      <c r="L97" s="73"/>
      <c r="M97" s="35"/>
      <c r="N97" s="35"/>
      <c r="O97" s="62"/>
      <c r="P97" s="64"/>
    </row>
    <row r="98" spans="1:16">
      <c r="A98" s="37"/>
      <c r="B98" s="39"/>
      <c r="C98" s="41"/>
      <c r="D98" s="37"/>
      <c r="E98" s="42"/>
      <c r="F98" s="42"/>
      <c r="G98" s="50"/>
      <c r="H98" s="42"/>
      <c r="I98" s="81"/>
      <c r="J98" s="50"/>
      <c r="K98" s="73"/>
      <c r="L98" s="73"/>
      <c r="M98" s="35" t="s">
        <v>2523</v>
      </c>
      <c r="N98" s="35">
        <v>0</v>
      </c>
      <c r="O98" s="62" t="s">
        <v>2524</v>
      </c>
      <c r="P98" s="64"/>
    </row>
    <row r="99" spans="1:16">
      <c r="A99" s="37"/>
      <c r="B99" s="39"/>
      <c r="C99" s="41"/>
      <c r="D99" s="37"/>
      <c r="E99" s="42"/>
      <c r="F99" s="42"/>
      <c r="G99" s="50"/>
      <c r="H99" s="42"/>
      <c r="I99" s="81"/>
      <c r="J99" s="50"/>
      <c r="K99" s="73"/>
      <c r="L99" s="73"/>
      <c r="M99" s="35"/>
      <c r="N99" s="35"/>
      <c r="O99" s="62"/>
      <c r="P99" s="64"/>
    </row>
    <row r="100" ht="25.5" spans="1:16">
      <c r="A100" s="37"/>
      <c r="B100" s="47"/>
      <c r="C100" s="41"/>
      <c r="D100" s="37"/>
      <c r="E100" s="42"/>
      <c r="F100" s="42"/>
      <c r="G100" s="52"/>
      <c r="H100" s="42"/>
      <c r="I100" s="82"/>
      <c r="J100" s="52"/>
      <c r="K100" s="77"/>
      <c r="L100" s="77"/>
      <c r="M100" s="35" t="s">
        <v>2525</v>
      </c>
      <c r="N100" s="35">
        <v>0</v>
      </c>
      <c r="O100" s="62" t="s">
        <v>2526</v>
      </c>
      <c r="P100" s="78"/>
    </row>
    <row r="101" spans="1:16">
      <c r="A101" s="37">
        <v>16</v>
      </c>
      <c r="B101" s="38" t="s">
        <v>2527</v>
      </c>
      <c r="C101" s="41" t="s">
        <v>2528</v>
      </c>
      <c r="D101" s="37">
        <v>95.887</v>
      </c>
      <c r="E101" s="42">
        <v>0.99</v>
      </c>
      <c r="F101" s="42">
        <v>0</v>
      </c>
      <c r="G101" s="48">
        <v>3.465</v>
      </c>
      <c r="H101" s="42">
        <v>0</v>
      </c>
      <c r="I101" s="79">
        <v>-60.26</v>
      </c>
      <c r="J101" s="48"/>
      <c r="K101" s="70">
        <v>2.52403</v>
      </c>
      <c r="L101" s="70">
        <v>0</v>
      </c>
      <c r="M101" s="35" t="s">
        <v>2529</v>
      </c>
      <c r="N101" s="35">
        <v>0</v>
      </c>
      <c r="O101" s="92" t="s">
        <v>2530</v>
      </c>
      <c r="P101" s="63">
        <f>SUM(L101:L168)</f>
        <v>0</v>
      </c>
    </row>
    <row r="102" spans="1:16">
      <c r="A102" s="37"/>
      <c r="B102" s="39"/>
      <c r="C102" s="41"/>
      <c r="D102" s="37"/>
      <c r="E102" s="42"/>
      <c r="F102" s="42"/>
      <c r="G102" s="50"/>
      <c r="H102" s="42"/>
      <c r="I102" s="81"/>
      <c r="J102" s="50"/>
      <c r="K102" s="73"/>
      <c r="L102" s="73"/>
      <c r="M102" s="35"/>
      <c r="N102" s="35"/>
      <c r="O102" s="92"/>
      <c r="P102" s="64"/>
    </row>
    <row r="103" spans="1:16">
      <c r="A103" s="37"/>
      <c r="B103" s="39"/>
      <c r="C103" s="41"/>
      <c r="D103" s="37"/>
      <c r="E103" s="42"/>
      <c r="F103" s="42"/>
      <c r="G103" s="50"/>
      <c r="H103" s="42"/>
      <c r="I103" s="81"/>
      <c r="J103" s="50"/>
      <c r="K103" s="73"/>
      <c r="L103" s="73"/>
      <c r="M103" s="35"/>
      <c r="N103" s="35"/>
      <c r="O103" s="92"/>
      <c r="P103" s="64"/>
    </row>
    <row r="104" spans="1:16">
      <c r="A104" s="37"/>
      <c r="B104" s="39"/>
      <c r="C104" s="41"/>
      <c r="D104" s="37"/>
      <c r="E104" s="42"/>
      <c r="F104" s="42"/>
      <c r="G104" s="50"/>
      <c r="H104" s="42"/>
      <c r="I104" s="81"/>
      <c r="J104" s="50"/>
      <c r="K104" s="73"/>
      <c r="L104" s="73"/>
      <c r="M104" s="35"/>
      <c r="N104" s="35"/>
      <c r="O104" s="92"/>
      <c r="P104" s="64"/>
    </row>
    <row r="105" spans="1:16">
      <c r="A105" s="37"/>
      <c r="B105" s="39"/>
      <c r="C105" s="41"/>
      <c r="D105" s="37"/>
      <c r="E105" s="42"/>
      <c r="F105" s="42"/>
      <c r="G105" s="50"/>
      <c r="H105" s="42"/>
      <c r="I105" s="81"/>
      <c r="J105" s="50"/>
      <c r="K105" s="73"/>
      <c r="L105" s="73"/>
      <c r="M105" s="35"/>
      <c r="N105" s="35"/>
      <c r="O105" s="92"/>
      <c r="P105" s="64"/>
    </row>
    <row r="106" spans="1:16">
      <c r="A106" s="37"/>
      <c r="B106" s="39"/>
      <c r="C106" s="41"/>
      <c r="D106" s="37"/>
      <c r="E106" s="42"/>
      <c r="F106" s="42"/>
      <c r="G106" s="50"/>
      <c r="H106" s="42"/>
      <c r="I106" s="81"/>
      <c r="J106" s="50"/>
      <c r="K106" s="73"/>
      <c r="L106" s="73"/>
      <c r="M106" s="35" t="s">
        <v>2531</v>
      </c>
      <c r="N106" s="35">
        <v>0</v>
      </c>
      <c r="O106" s="92" t="s">
        <v>2532</v>
      </c>
      <c r="P106" s="64"/>
    </row>
    <row r="107" spans="1:16">
      <c r="A107" s="37"/>
      <c r="B107" s="39"/>
      <c r="C107" s="41"/>
      <c r="D107" s="37"/>
      <c r="E107" s="42"/>
      <c r="F107" s="42"/>
      <c r="G107" s="50"/>
      <c r="H107" s="42"/>
      <c r="I107" s="81"/>
      <c r="J107" s="50"/>
      <c r="K107" s="73"/>
      <c r="L107" s="73"/>
      <c r="M107" s="35"/>
      <c r="N107" s="35"/>
      <c r="O107" s="92"/>
      <c r="P107" s="64"/>
    </row>
    <row r="108" spans="1:16">
      <c r="A108" s="37"/>
      <c r="B108" s="39"/>
      <c r="C108" s="41"/>
      <c r="D108" s="37"/>
      <c r="E108" s="42"/>
      <c r="F108" s="42"/>
      <c r="G108" s="50"/>
      <c r="H108" s="42"/>
      <c r="I108" s="81"/>
      <c r="J108" s="50"/>
      <c r="K108" s="73"/>
      <c r="L108" s="73"/>
      <c r="M108" s="35"/>
      <c r="N108" s="35"/>
      <c r="O108" s="92"/>
      <c r="P108" s="64"/>
    </row>
    <row r="109" spans="1:16">
      <c r="A109" s="37"/>
      <c r="B109" s="39"/>
      <c r="C109" s="41"/>
      <c r="D109" s="37"/>
      <c r="E109" s="42"/>
      <c r="F109" s="42"/>
      <c r="G109" s="50"/>
      <c r="H109" s="42"/>
      <c r="I109" s="81"/>
      <c r="J109" s="50"/>
      <c r="K109" s="73"/>
      <c r="L109" s="73"/>
      <c r="M109" s="35"/>
      <c r="N109" s="35"/>
      <c r="O109" s="92"/>
      <c r="P109" s="64"/>
    </row>
    <row r="110" spans="1:16">
      <c r="A110" s="37"/>
      <c r="B110" s="39"/>
      <c r="C110" s="41"/>
      <c r="D110" s="37"/>
      <c r="E110" s="42"/>
      <c r="F110" s="42"/>
      <c r="G110" s="50"/>
      <c r="H110" s="42"/>
      <c r="I110" s="81"/>
      <c r="J110" s="50"/>
      <c r="K110" s="73"/>
      <c r="L110" s="73"/>
      <c r="M110" s="35"/>
      <c r="N110" s="35"/>
      <c r="O110" s="92"/>
      <c r="P110" s="64"/>
    </row>
    <row r="111" spans="1:16">
      <c r="A111" s="37"/>
      <c r="B111" s="39"/>
      <c r="C111" s="41"/>
      <c r="D111" s="37"/>
      <c r="E111" s="42"/>
      <c r="F111" s="42"/>
      <c r="G111" s="50"/>
      <c r="H111" s="42"/>
      <c r="I111" s="81"/>
      <c r="J111" s="50"/>
      <c r="K111" s="73"/>
      <c r="L111" s="73"/>
      <c r="M111" s="35"/>
      <c r="N111" s="35"/>
      <c r="O111" s="92"/>
      <c r="P111" s="64"/>
    </row>
    <row r="112" spans="1:16">
      <c r="A112" s="37"/>
      <c r="B112" s="39"/>
      <c r="C112" s="41"/>
      <c r="D112" s="37"/>
      <c r="E112" s="42"/>
      <c r="F112" s="42"/>
      <c r="G112" s="50"/>
      <c r="H112" s="42"/>
      <c r="I112" s="81"/>
      <c r="J112" s="50"/>
      <c r="K112" s="73"/>
      <c r="L112" s="73"/>
      <c r="M112" s="35"/>
      <c r="N112" s="35"/>
      <c r="O112" s="92"/>
      <c r="P112" s="64"/>
    </row>
    <row r="113" spans="1:16">
      <c r="A113" s="37"/>
      <c r="B113" s="39"/>
      <c r="C113" s="41"/>
      <c r="D113" s="37"/>
      <c r="E113" s="42"/>
      <c r="F113" s="42"/>
      <c r="G113" s="50"/>
      <c r="H113" s="42"/>
      <c r="I113" s="81"/>
      <c r="J113" s="50"/>
      <c r="K113" s="73"/>
      <c r="L113" s="73"/>
      <c r="M113" s="35"/>
      <c r="N113" s="35"/>
      <c r="O113" s="92"/>
      <c r="P113" s="64"/>
    </row>
    <row r="114" spans="1:16">
      <c r="A114" s="37"/>
      <c r="B114" s="39"/>
      <c r="C114" s="41"/>
      <c r="D114" s="37"/>
      <c r="E114" s="42"/>
      <c r="F114" s="42"/>
      <c r="G114" s="50"/>
      <c r="H114" s="42"/>
      <c r="I114" s="81"/>
      <c r="J114" s="50"/>
      <c r="K114" s="73"/>
      <c r="L114" s="73"/>
      <c r="M114" s="35" t="s">
        <v>2533</v>
      </c>
      <c r="N114" s="35">
        <v>0</v>
      </c>
      <c r="O114" s="92" t="s">
        <v>2534</v>
      </c>
      <c r="P114" s="64"/>
    </row>
    <row r="115" spans="1:16">
      <c r="A115" s="37"/>
      <c r="B115" s="39"/>
      <c r="C115" s="41"/>
      <c r="D115" s="37"/>
      <c r="E115" s="42"/>
      <c r="F115" s="42"/>
      <c r="G115" s="50"/>
      <c r="H115" s="42"/>
      <c r="I115" s="81"/>
      <c r="J115" s="50"/>
      <c r="K115" s="73"/>
      <c r="L115" s="73"/>
      <c r="M115" s="35"/>
      <c r="N115" s="35"/>
      <c r="O115" s="92"/>
      <c r="P115" s="64"/>
    </row>
    <row r="116" spans="1:16">
      <c r="A116" s="37"/>
      <c r="B116" s="39"/>
      <c r="C116" s="41"/>
      <c r="D116" s="37"/>
      <c r="E116" s="42"/>
      <c r="F116" s="42"/>
      <c r="G116" s="50"/>
      <c r="H116" s="42"/>
      <c r="I116" s="81"/>
      <c r="J116" s="50"/>
      <c r="K116" s="73"/>
      <c r="L116" s="73"/>
      <c r="M116" s="35"/>
      <c r="N116" s="35"/>
      <c r="O116" s="92"/>
      <c r="P116" s="64"/>
    </row>
    <row r="117" spans="1:16">
      <c r="A117" s="37"/>
      <c r="B117" s="39"/>
      <c r="C117" s="41"/>
      <c r="D117" s="37"/>
      <c r="E117" s="42"/>
      <c r="F117" s="42"/>
      <c r="G117" s="50"/>
      <c r="H117" s="42"/>
      <c r="I117" s="81"/>
      <c r="J117" s="50"/>
      <c r="K117" s="73"/>
      <c r="L117" s="73"/>
      <c r="M117" s="35"/>
      <c r="N117" s="35"/>
      <c r="O117" s="92"/>
      <c r="P117" s="64"/>
    </row>
    <row r="118" spans="1:16">
      <c r="A118" s="37"/>
      <c r="B118" s="39"/>
      <c r="C118" s="41"/>
      <c r="D118" s="37"/>
      <c r="E118" s="42"/>
      <c r="F118" s="42"/>
      <c r="G118" s="50"/>
      <c r="H118" s="42"/>
      <c r="I118" s="81"/>
      <c r="J118" s="50"/>
      <c r="K118" s="73"/>
      <c r="L118" s="73"/>
      <c r="M118" s="35"/>
      <c r="N118" s="35"/>
      <c r="O118" s="92"/>
      <c r="P118" s="64"/>
    </row>
    <row r="119" spans="1:16">
      <c r="A119" s="37"/>
      <c r="B119" s="39"/>
      <c r="C119" s="41"/>
      <c r="D119" s="37"/>
      <c r="E119" s="42"/>
      <c r="F119" s="42"/>
      <c r="G119" s="50"/>
      <c r="H119" s="42"/>
      <c r="I119" s="81"/>
      <c r="J119" s="50"/>
      <c r="K119" s="73"/>
      <c r="L119" s="73"/>
      <c r="M119" s="35"/>
      <c r="N119" s="35"/>
      <c r="O119" s="92"/>
      <c r="P119" s="64"/>
    </row>
    <row r="120" spans="1:16">
      <c r="A120" s="37"/>
      <c r="B120" s="39"/>
      <c r="C120" s="41"/>
      <c r="D120" s="37"/>
      <c r="E120" s="42"/>
      <c r="F120" s="42"/>
      <c r="G120" s="50"/>
      <c r="H120" s="42"/>
      <c r="I120" s="81"/>
      <c r="J120" s="50"/>
      <c r="K120" s="73"/>
      <c r="L120" s="73"/>
      <c r="M120" s="35"/>
      <c r="N120" s="35"/>
      <c r="O120" s="92"/>
      <c r="P120" s="64"/>
    </row>
    <row r="121" spans="1:16">
      <c r="A121" s="37"/>
      <c r="B121" s="39"/>
      <c r="C121" s="41"/>
      <c r="D121" s="37"/>
      <c r="E121" s="42"/>
      <c r="F121" s="42"/>
      <c r="G121" s="50"/>
      <c r="H121" s="42"/>
      <c r="I121" s="81"/>
      <c r="J121" s="50"/>
      <c r="K121" s="73"/>
      <c r="L121" s="73"/>
      <c r="M121" s="35"/>
      <c r="N121" s="35"/>
      <c r="O121" s="92"/>
      <c r="P121" s="64"/>
    </row>
    <row r="122" spans="1:16">
      <c r="A122" s="37"/>
      <c r="B122" s="39"/>
      <c r="C122" s="41"/>
      <c r="D122" s="37"/>
      <c r="E122" s="42"/>
      <c r="F122" s="42"/>
      <c r="G122" s="50"/>
      <c r="H122" s="42"/>
      <c r="I122" s="81"/>
      <c r="J122" s="50"/>
      <c r="K122" s="73"/>
      <c r="L122" s="73"/>
      <c r="M122" s="35"/>
      <c r="N122" s="35"/>
      <c r="O122" s="92"/>
      <c r="P122" s="64"/>
    </row>
    <row r="123" spans="1:16">
      <c r="A123" s="37"/>
      <c r="B123" s="39"/>
      <c r="C123" s="41"/>
      <c r="D123" s="37"/>
      <c r="E123" s="42"/>
      <c r="F123" s="42"/>
      <c r="G123" s="50"/>
      <c r="H123" s="42"/>
      <c r="I123" s="81"/>
      <c r="J123" s="50"/>
      <c r="K123" s="73"/>
      <c r="L123" s="73"/>
      <c r="M123" s="35" t="s">
        <v>2535</v>
      </c>
      <c r="N123" s="35">
        <v>0</v>
      </c>
      <c r="O123" s="92" t="s">
        <v>2536</v>
      </c>
      <c r="P123" s="64"/>
    </row>
    <row r="124" spans="1:16">
      <c r="A124" s="37"/>
      <c r="B124" s="39"/>
      <c r="C124" s="41"/>
      <c r="D124" s="37"/>
      <c r="E124" s="42"/>
      <c r="F124" s="42"/>
      <c r="G124" s="50"/>
      <c r="H124" s="42"/>
      <c r="I124" s="81"/>
      <c r="J124" s="50"/>
      <c r="K124" s="73"/>
      <c r="L124" s="73"/>
      <c r="M124" s="35"/>
      <c r="N124" s="35"/>
      <c r="O124" s="92"/>
      <c r="P124" s="64"/>
    </row>
    <row r="125" spans="1:16">
      <c r="A125" s="37"/>
      <c r="B125" s="39"/>
      <c r="C125" s="41"/>
      <c r="D125" s="37"/>
      <c r="E125" s="42"/>
      <c r="F125" s="42"/>
      <c r="G125" s="50"/>
      <c r="H125" s="42"/>
      <c r="I125" s="81"/>
      <c r="J125" s="50"/>
      <c r="K125" s="73"/>
      <c r="L125" s="73"/>
      <c r="M125" s="35"/>
      <c r="N125" s="35"/>
      <c r="O125" s="92"/>
      <c r="P125" s="64"/>
    </row>
    <row r="126" spans="1:16">
      <c r="A126" s="37"/>
      <c r="B126" s="39"/>
      <c r="C126" s="41"/>
      <c r="D126" s="37"/>
      <c r="E126" s="42"/>
      <c r="F126" s="42"/>
      <c r="G126" s="50"/>
      <c r="H126" s="42"/>
      <c r="I126" s="81"/>
      <c r="J126" s="50"/>
      <c r="K126" s="73"/>
      <c r="L126" s="73"/>
      <c r="M126" s="35"/>
      <c r="N126" s="35"/>
      <c r="O126" s="92"/>
      <c r="P126" s="64"/>
    </row>
    <row r="127" spans="1:16">
      <c r="A127" s="37"/>
      <c r="B127" s="39"/>
      <c r="C127" s="41"/>
      <c r="D127" s="37"/>
      <c r="E127" s="42"/>
      <c r="F127" s="42"/>
      <c r="G127" s="50"/>
      <c r="H127" s="42"/>
      <c r="I127" s="81"/>
      <c r="J127" s="50"/>
      <c r="K127" s="73"/>
      <c r="L127" s="73"/>
      <c r="M127" s="35"/>
      <c r="N127" s="35"/>
      <c r="O127" s="92"/>
      <c r="P127" s="64"/>
    </row>
    <row r="128" spans="1:16">
      <c r="A128" s="37"/>
      <c r="B128" s="39"/>
      <c r="C128" s="41"/>
      <c r="D128" s="37"/>
      <c r="E128" s="42"/>
      <c r="F128" s="42"/>
      <c r="G128" s="50"/>
      <c r="H128" s="42"/>
      <c r="I128" s="81"/>
      <c r="J128" s="50"/>
      <c r="K128" s="73"/>
      <c r="L128" s="73"/>
      <c r="M128" s="35" t="s">
        <v>2537</v>
      </c>
      <c r="N128" s="35">
        <v>0</v>
      </c>
      <c r="O128" s="92" t="s">
        <v>2538</v>
      </c>
      <c r="P128" s="64"/>
    </row>
    <row r="129" spans="1:16">
      <c r="A129" s="37"/>
      <c r="B129" s="39"/>
      <c r="C129" s="41"/>
      <c r="D129" s="37"/>
      <c r="E129" s="42"/>
      <c r="F129" s="42"/>
      <c r="G129" s="50"/>
      <c r="H129" s="42"/>
      <c r="I129" s="81"/>
      <c r="J129" s="50"/>
      <c r="K129" s="73"/>
      <c r="L129" s="73"/>
      <c r="M129" s="35"/>
      <c r="N129" s="35"/>
      <c r="O129" s="92"/>
      <c r="P129" s="64"/>
    </row>
    <row r="130" spans="1:16">
      <c r="A130" s="37"/>
      <c r="B130" s="39"/>
      <c r="C130" s="41"/>
      <c r="D130" s="37"/>
      <c r="E130" s="42"/>
      <c r="F130" s="42"/>
      <c r="G130" s="52"/>
      <c r="H130" s="42"/>
      <c r="I130" s="82"/>
      <c r="J130" s="52"/>
      <c r="K130" s="77"/>
      <c r="L130" s="77"/>
      <c r="M130" s="35"/>
      <c r="N130" s="35"/>
      <c r="O130" s="92"/>
      <c r="P130" s="64"/>
    </row>
    <row r="131" spans="1:16">
      <c r="A131" s="37">
        <v>17</v>
      </c>
      <c r="B131" s="39"/>
      <c r="C131" s="41" t="s">
        <v>2539</v>
      </c>
      <c r="D131" s="37">
        <v>139.414</v>
      </c>
      <c r="E131" s="42">
        <v>2.67</v>
      </c>
      <c r="F131" s="42">
        <v>0</v>
      </c>
      <c r="G131" s="48">
        <v>4.837</v>
      </c>
      <c r="H131" s="42">
        <v>0</v>
      </c>
      <c r="I131" s="79">
        <v>-151.01</v>
      </c>
      <c r="J131" s="48"/>
      <c r="K131" s="70">
        <v>2.52403</v>
      </c>
      <c r="L131" s="70">
        <v>0</v>
      </c>
      <c r="M131" s="35" t="s">
        <v>2540</v>
      </c>
      <c r="N131" s="35">
        <v>0</v>
      </c>
      <c r="O131" s="92" t="s">
        <v>2541</v>
      </c>
      <c r="P131" s="64"/>
    </row>
    <row r="132" spans="1:16">
      <c r="A132" s="37"/>
      <c r="B132" s="39"/>
      <c r="C132" s="41"/>
      <c r="D132" s="37"/>
      <c r="E132" s="42"/>
      <c r="F132" s="42"/>
      <c r="G132" s="50"/>
      <c r="H132" s="42"/>
      <c r="I132" s="81"/>
      <c r="J132" s="50"/>
      <c r="K132" s="73"/>
      <c r="L132" s="73"/>
      <c r="M132" s="35"/>
      <c r="N132" s="35"/>
      <c r="O132" s="92"/>
      <c r="P132" s="64"/>
    </row>
    <row r="133" spans="1:16">
      <c r="A133" s="37"/>
      <c r="B133" s="39"/>
      <c r="C133" s="41"/>
      <c r="D133" s="37"/>
      <c r="E133" s="42"/>
      <c r="F133" s="42"/>
      <c r="G133" s="50"/>
      <c r="H133" s="42"/>
      <c r="I133" s="81"/>
      <c r="J133" s="50"/>
      <c r="K133" s="73"/>
      <c r="L133" s="73"/>
      <c r="M133" s="35"/>
      <c r="N133" s="35"/>
      <c r="O133" s="92"/>
      <c r="P133" s="64"/>
    </row>
    <row r="134" spans="1:16">
      <c r="A134" s="37"/>
      <c r="B134" s="39"/>
      <c r="C134" s="41"/>
      <c r="D134" s="37"/>
      <c r="E134" s="42"/>
      <c r="F134" s="42"/>
      <c r="G134" s="50"/>
      <c r="H134" s="42"/>
      <c r="I134" s="81"/>
      <c r="J134" s="50"/>
      <c r="K134" s="73"/>
      <c r="L134" s="73"/>
      <c r="M134" s="35"/>
      <c r="N134" s="35"/>
      <c r="O134" s="92"/>
      <c r="P134" s="64"/>
    </row>
    <row r="135" spans="1:16">
      <c r="A135" s="37"/>
      <c r="B135" s="39"/>
      <c r="C135" s="41"/>
      <c r="D135" s="37"/>
      <c r="E135" s="42"/>
      <c r="F135" s="42"/>
      <c r="G135" s="50"/>
      <c r="H135" s="42"/>
      <c r="I135" s="81"/>
      <c r="J135" s="50"/>
      <c r="K135" s="73"/>
      <c r="L135" s="73"/>
      <c r="M135" s="35"/>
      <c r="N135" s="35"/>
      <c r="O135" s="92"/>
      <c r="P135" s="64"/>
    </row>
    <row r="136" spans="1:16">
      <c r="A136" s="37"/>
      <c r="B136" s="39"/>
      <c r="C136" s="41"/>
      <c r="D136" s="37"/>
      <c r="E136" s="42"/>
      <c r="F136" s="42"/>
      <c r="G136" s="50"/>
      <c r="H136" s="42"/>
      <c r="I136" s="81"/>
      <c r="J136" s="50"/>
      <c r="K136" s="73"/>
      <c r="L136" s="73"/>
      <c r="M136" s="35" t="s">
        <v>2542</v>
      </c>
      <c r="N136" s="35">
        <v>0</v>
      </c>
      <c r="O136" s="92" t="s">
        <v>2543</v>
      </c>
      <c r="P136" s="64"/>
    </row>
    <row r="137" spans="1:16">
      <c r="A137" s="37"/>
      <c r="B137" s="39"/>
      <c r="C137" s="41"/>
      <c r="D137" s="37"/>
      <c r="E137" s="42"/>
      <c r="F137" s="42"/>
      <c r="G137" s="50"/>
      <c r="H137" s="42"/>
      <c r="I137" s="81"/>
      <c r="J137" s="50"/>
      <c r="K137" s="73"/>
      <c r="L137" s="73"/>
      <c r="M137" s="35"/>
      <c r="N137" s="35"/>
      <c r="O137" s="92"/>
      <c r="P137" s="64"/>
    </row>
    <row r="138" spans="1:16">
      <c r="A138" s="37"/>
      <c r="B138" s="39"/>
      <c r="C138" s="41"/>
      <c r="D138" s="37"/>
      <c r="E138" s="42"/>
      <c r="F138" s="42"/>
      <c r="G138" s="50"/>
      <c r="H138" s="42"/>
      <c r="I138" s="81"/>
      <c r="J138" s="50"/>
      <c r="K138" s="73"/>
      <c r="L138" s="73"/>
      <c r="M138" s="35"/>
      <c r="N138" s="35"/>
      <c r="O138" s="92"/>
      <c r="P138" s="64"/>
    </row>
    <row r="139" spans="1:16">
      <c r="A139" s="37"/>
      <c r="B139" s="39"/>
      <c r="C139" s="41"/>
      <c r="D139" s="37"/>
      <c r="E139" s="42"/>
      <c r="F139" s="42"/>
      <c r="G139" s="50"/>
      <c r="H139" s="42"/>
      <c r="I139" s="81"/>
      <c r="J139" s="50"/>
      <c r="K139" s="73"/>
      <c r="L139" s="73"/>
      <c r="M139" s="35"/>
      <c r="N139" s="35"/>
      <c r="O139" s="92"/>
      <c r="P139" s="64"/>
    </row>
    <row r="140" spans="1:16">
      <c r="A140" s="37"/>
      <c r="B140" s="39"/>
      <c r="C140" s="41"/>
      <c r="D140" s="37"/>
      <c r="E140" s="42"/>
      <c r="F140" s="42"/>
      <c r="G140" s="50"/>
      <c r="H140" s="42"/>
      <c r="I140" s="81"/>
      <c r="J140" s="50"/>
      <c r="K140" s="73"/>
      <c r="L140" s="73"/>
      <c r="M140" s="35"/>
      <c r="N140" s="35"/>
      <c r="O140" s="92"/>
      <c r="P140" s="64"/>
    </row>
    <row r="141" spans="1:16">
      <c r="A141" s="37"/>
      <c r="B141" s="39"/>
      <c r="C141" s="41"/>
      <c r="D141" s="37"/>
      <c r="E141" s="42"/>
      <c r="F141" s="42"/>
      <c r="G141" s="50"/>
      <c r="H141" s="42"/>
      <c r="I141" s="81"/>
      <c r="J141" s="50"/>
      <c r="K141" s="73"/>
      <c r="L141" s="73"/>
      <c r="M141" s="35"/>
      <c r="N141" s="35"/>
      <c r="O141" s="92"/>
      <c r="P141" s="64"/>
    </row>
    <row r="142" spans="1:16">
      <c r="A142" s="37"/>
      <c r="B142" s="39"/>
      <c r="C142" s="41"/>
      <c r="D142" s="37"/>
      <c r="E142" s="42"/>
      <c r="F142" s="42"/>
      <c r="G142" s="50"/>
      <c r="H142" s="42"/>
      <c r="I142" s="81"/>
      <c r="J142" s="50"/>
      <c r="K142" s="73"/>
      <c r="L142" s="73"/>
      <c r="M142" s="35"/>
      <c r="N142" s="35"/>
      <c r="O142" s="92"/>
      <c r="P142" s="64"/>
    </row>
    <row r="143" spans="1:16">
      <c r="A143" s="37"/>
      <c r="B143" s="39"/>
      <c r="C143" s="41"/>
      <c r="D143" s="37"/>
      <c r="E143" s="42"/>
      <c r="F143" s="42"/>
      <c r="G143" s="50"/>
      <c r="H143" s="42"/>
      <c r="I143" s="81"/>
      <c r="J143" s="50"/>
      <c r="K143" s="73"/>
      <c r="L143" s="73"/>
      <c r="M143" s="35"/>
      <c r="N143" s="35"/>
      <c r="O143" s="92"/>
      <c r="P143" s="64"/>
    </row>
    <row r="144" spans="1:16">
      <c r="A144" s="37"/>
      <c r="B144" s="39"/>
      <c r="C144" s="41"/>
      <c r="D144" s="37"/>
      <c r="E144" s="42"/>
      <c r="F144" s="42"/>
      <c r="G144" s="50"/>
      <c r="H144" s="42"/>
      <c r="I144" s="81"/>
      <c r="J144" s="50"/>
      <c r="K144" s="73"/>
      <c r="L144" s="73"/>
      <c r="M144" s="35"/>
      <c r="N144" s="35"/>
      <c r="O144" s="92"/>
      <c r="P144" s="64"/>
    </row>
    <row r="145" spans="1:16">
      <c r="A145" s="37"/>
      <c r="B145" s="39"/>
      <c r="C145" s="41"/>
      <c r="D145" s="37"/>
      <c r="E145" s="42"/>
      <c r="F145" s="42"/>
      <c r="G145" s="50"/>
      <c r="H145" s="42"/>
      <c r="I145" s="81"/>
      <c r="J145" s="50"/>
      <c r="K145" s="73"/>
      <c r="L145" s="73"/>
      <c r="M145" s="35" t="s">
        <v>2544</v>
      </c>
      <c r="N145" s="35">
        <v>0</v>
      </c>
      <c r="O145" s="92" t="s">
        <v>2545</v>
      </c>
      <c r="P145" s="64"/>
    </row>
    <row r="146" spans="1:16">
      <c r="A146" s="37"/>
      <c r="B146" s="39"/>
      <c r="C146" s="41"/>
      <c r="D146" s="37"/>
      <c r="E146" s="42"/>
      <c r="F146" s="42"/>
      <c r="G146" s="50"/>
      <c r="H146" s="42"/>
      <c r="I146" s="81"/>
      <c r="J146" s="50"/>
      <c r="K146" s="73"/>
      <c r="L146" s="73"/>
      <c r="M146" s="35"/>
      <c r="N146" s="35"/>
      <c r="O146" s="92"/>
      <c r="P146" s="64"/>
    </row>
    <row r="147" spans="1:16">
      <c r="A147" s="37"/>
      <c r="B147" s="39"/>
      <c r="C147" s="41"/>
      <c r="D147" s="37"/>
      <c r="E147" s="42"/>
      <c r="F147" s="42"/>
      <c r="G147" s="50"/>
      <c r="H147" s="42"/>
      <c r="I147" s="81"/>
      <c r="J147" s="50"/>
      <c r="K147" s="73"/>
      <c r="L147" s="73"/>
      <c r="M147" s="35"/>
      <c r="N147" s="35"/>
      <c r="O147" s="92"/>
      <c r="P147" s="64"/>
    </row>
    <row r="148" spans="1:16">
      <c r="A148" s="37"/>
      <c r="B148" s="39"/>
      <c r="C148" s="41"/>
      <c r="D148" s="37"/>
      <c r="E148" s="42"/>
      <c r="F148" s="42"/>
      <c r="G148" s="50"/>
      <c r="H148" s="42"/>
      <c r="I148" s="81"/>
      <c r="J148" s="50"/>
      <c r="K148" s="73"/>
      <c r="L148" s="73"/>
      <c r="M148" s="35"/>
      <c r="N148" s="35"/>
      <c r="O148" s="92"/>
      <c r="P148" s="64"/>
    </row>
    <row r="149" spans="1:16">
      <c r="A149" s="37"/>
      <c r="B149" s="39"/>
      <c r="C149" s="41"/>
      <c r="D149" s="37"/>
      <c r="E149" s="42"/>
      <c r="F149" s="42"/>
      <c r="G149" s="50"/>
      <c r="H149" s="42"/>
      <c r="I149" s="81"/>
      <c r="J149" s="50"/>
      <c r="K149" s="73"/>
      <c r="L149" s="73"/>
      <c r="M149" s="35" t="s">
        <v>2546</v>
      </c>
      <c r="N149" s="35">
        <v>0</v>
      </c>
      <c r="O149" s="92" t="s">
        <v>2547</v>
      </c>
      <c r="P149" s="64"/>
    </row>
    <row r="150" spans="1:16">
      <c r="A150" s="37"/>
      <c r="B150" s="39"/>
      <c r="C150" s="41"/>
      <c r="D150" s="37"/>
      <c r="E150" s="42"/>
      <c r="F150" s="42"/>
      <c r="G150" s="50"/>
      <c r="H150" s="42"/>
      <c r="I150" s="81"/>
      <c r="J150" s="50"/>
      <c r="K150" s="73"/>
      <c r="L150" s="73"/>
      <c r="M150" s="35"/>
      <c r="N150" s="35"/>
      <c r="O150" s="92"/>
      <c r="P150" s="64"/>
    </row>
    <row r="151" spans="1:16">
      <c r="A151" s="37"/>
      <c r="B151" s="39"/>
      <c r="C151" s="41"/>
      <c r="D151" s="37"/>
      <c r="E151" s="42"/>
      <c r="F151" s="42"/>
      <c r="G151" s="50"/>
      <c r="H151" s="42"/>
      <c r="I151" s="81"/>
      <c r="J151" s="50"/>
      <c r="K151" s="73"/>
      <c r="L151" s="73"/>
      <c r="M151" s="35"/>
      <c r="N151" s="35"/>
      <c r="O151" s="92"/>
      <c r="P151" s="64"/>
    </row>
    <row r="152" spans="1:16">
      <c r="A152" s="37"/>
      <c r="B152" s="39"/>
      <c r="C152" s="41"/>
      <c r="D152" s="37"/>
      <c r="E152" s="42"/>
      <c r="F152" s="42"/>
      <c r="G152" s="50"/>
      <c r="H152" s="42"/>
      <c r="I152" s="81"/>
      <c r="J152" s="50"/>
      <c r="K152" s="73"/>
      <c r="L152" s="73"/>
      <c r="M152" s="35"/>
      <c r="N152" s="35"/>
      <c r="O152" s="92"/>
      <c r="P152" s="64"/>
    </row>
    <row r="153" spans="1:16">
      <c r="A153" s="37"/>
      <c r="B153" s="39"/>
      <c r="C153" s="41"/>
      <c r="D153" s="37"/>
      <c r="E153" s="42"/>
      <c r="F153" s="42"/>
      <c r="G153" s="50"/>
      <c r="H153" s="42"/>
      <c r="I153" s="81"/>
      <c r="J153" s="50"/>
      <c r="K153" s="73"/>
      <c r="L153" s="73"/>
      <c r="M153" s="35" t="s">
        <v>2548</v>
      </c>
      <c r="N153" s="35">
        <v>0</v>
      </c>
      <c r="O153" s="92" t="s">
        <v>2549</v>
      </c>
      <c r="P153" s="64"/>
    </row>
    <row r="154" spans="1:16">
      <c r="A154" s="37"/>
      <c r="B154" s="39"/>
      <c r="C154" s="41"/>
      <c r="D154" s="37"/>
      <c r="E154" s="42"/>
      <c r="F154" s="42"/>
      <c r="G154" s="50"/>
      <c r="H154" s="42"/>
      <c r="I154" s="81"/>
      <c r="J154" s="50"/>
      <c r="K154" s="73"/>
      <c r="L154" s="73"/>
      <c r="M154" s="35"/>
      <c r="N154" s="35"/>
      <c r="O154" s="92"/>
      <c r="P154" s="64"/>
    </row>
    <row r="155" spans="1:16">
      <c r="A155" s="37"/>
      <c r="B155" s="39"/>
      <c r="C155" s="41"/>
      <c r="D155" s="37"/>
      <c r="E155" s="42"/>
      <c r="F155" s="42"/>
      <c r="G155" s="50"/>
      <c r="H155" s="42"/>
      <c r="I155" s="81"/>
      <c r="J155" s="50"/>
      <c r="K155" s="73"/>
      <c r="L155" s="73"/>
      <c r="M155" s="35"/>
      <c r="N155" s="35"/>
      <c r="O155" s="92"/>
      <c r="P155" s="64"/>
    </row>
    <row r="156" spans="1:16">
      <c r="A156" s="37"/>
      <c r="B156" s="39"/>
      <c r="C156" s="41"/>
      <c r="D156" s="37"/>
      <c r="E156" s="42"/>
      <c r="F156" s="42"/>
      <c r="G156" s="50"/>
      <c r="H156" s="42"/>
      <c r="I156" s="81"/>
      <c r="J156" s="50"/>
      <c r="K156" s="73"/>
      <c r="L156" s="73"/>
      <c r="M156" s="35" t="s">
        <v>2550</v>
      </c>
      <c r="N156" s="35">
        <v>0</v>
      </c>
      <c r="O156" s="93" t="s">
        <v>2551</v>
      </c>
      <c r="P156" s="64"/>
    </row>
    <row r="157" spans="1:16">
      <c r="A157" s="37"/>
      <c r="B157" s="39"/>
      <c r="C157" s="41"/>
      <c r="D157" s="37"/>
      <c r="E157" s="42"/>
      <c r="F157" s="42"/>
      <c r="G157" s="50"/>
      <c r="H157" s="42"/>
      <c r="I157" s="81"/>
      <c r="J157" s="50"/>
      <c r="K157" s="73"/>
      <c r="L157" s="73"/>
      <c r="M157" s="35"/>
      <c r="N157" s="35"/>
      <c r="O157" s="93"/>
      <c r="P157" s="64"/>
    </row>
    <row r="158" spans="1:16">
      <c r="A158" s="37"/>
      <c r="B158" s="39"/>
      <c r="C158" s="41"/>
      <c r="D158" s="37"/>
      <c r="E158" s="42"/>
      <c r="F158" s="42"/>
      <c r="G158" s="50"/>
      <c r="H158" s="42"/>
      <c r="I158" s="81"/>
      <c r="J158" s="50"/>
      <c r="K158" s="73"/>
      <c r="L158" s="73"/>
      <c r="M158" s="35"/>
      <c r="N158" s="35"/>
      <c r="O158" s="93"/>
      <c r="P158" s="64"/>
    </row>
    <row r="159" spans="1:16">
      <c r="A159" s="37"/>
      <c r="B159" s="39"/>
      <c r="C159" s="41"/>
      <c r="D159" s="37"/>
      <c r="E159" s="42"/>
      <c r="F159" s="42"/>
      <c r="G159" s="50"/>
      <c r="H159" s="42"/>
      <c r="I159" s="81"/>
      <c r="J159" s="50"/>
      <c r="K159" s="73"/>
      <c r="L159" s="73"/>
      <c r="M159" s="35"/>
      <c r="N159" s="35"/>
      <c r="O159" s="93"/>
      <c r="P159" s="64"/>
    </row>
    <row r="160" spans="1:16">
      <c r="A160" s="37"/>
      <c r="B160" s="39"/>
      <c r="C160" s="41"/>
      <c r="D160" s="37"/>
      <c r="E160" s="42"/>
      <c r="F160" s="42"/>
      <c r="G160" s="50"/>
      <c r="H160" s="42"/>
      <c r="I160" s="81"/>
      <c r="J160" s="50"/>
      <c r="K160" s="73"/>
      <c r="L160" s="73"/>
      <c r="M160" s="35"/>
      <c r="N160" s="35"/>
      <c r="O160" s="93"/>
      <c r="P160" s="64"/>
    </row>
    <row r="161" spans="1:16">
      <c r="A161" s="37"/>
      <c r="B161" s="39"/>
      <c r="C161" s="41"/>
      <c r="D161" s="37"/>
      <c r="E161" s="42"/>
      <c r="F161" s="42"/>
      <c r="G161" s="50"/>
      <c r="H161" s="42"/>
      <c r="I161" s="81"/>
      <c r="J161" s="50"/>
      <c r="K161" s="73"/>
      <c r="L161" s="73"/>
      <c r="M161" s="35" t="s">
        <v>2552</v>
      </c>
      <c r="N161" s="35">
        <v>0</v>
      </c>
      <c r="O161" s="94" t="s">
        <v>2553</v>
      </c>
      <c r="P161" s="64"/>
    </row>
    <row r="162" spans="1:16">
      <c r="A162" s="37"/>
      <c r="B162" s="39"/>
      <c r="C162" s="41"/>
      <c r="D162" s="37"/>
      <c r="E162" s="42"/>
      <c r="F162" s="42"/>
      <c r="G162" s="50"/>
      <c r="H162" s="42"/>
      <c r="I162" s="81"/>
      <c r="J162" s="50"/>
      <c r="K162" s="73"/>
      <c r="L162" s="73"/>
      <c r="M162" s="35"/>
      <c r="N162" s="35"/>
      <c r="O162" s="94"/>
      <c r="P162" s="64"/>
    </row>
    <row r="163" spans="1:16">
      <c r="A163" s="37"/>
      <c r="B163" s="39"/>
      <c r="C163" s="41"/>
      <c r="D163" s="37"/>
      <c r="E163" s="42"/>
      <c r="F163" s="42"/>
      <c r="G163" s="50"/>
      <c r="H163" s="42"/>
      <c r="I163" s="81"/>
      <c r="J163" s="50"/>
      <c r="K163" s="73"/>
      <c r="L163" s="73"/>
      <c r="M163" s="35"/>
      <c r="N163" s="35"/>
      <c r="O163" s="94"/>
      <c r="P163" s="64"/>
    </row>
    <row r="164" spans="1:16">
      <c r="A164" s="37"/>
      <c r="B164" s="39"/>
      <c r="C164" s="41"/>
      <c r="D164" s="37"/>
      <c r="E164" s="42"/>
      <c r="F164" s="42"/>
      <c r="G164" s="50"/>
      <c r="H164" s="42"/>
      <c r="I164" s="81"/>
      <c r="J164" s="50"/>
      <c r="K164" s="73"/>
      <c r="L164" s="73"/>
      <c r="M164" s="35"/>
      <c r="N164" s="35"/>
      <c r="O164" s="94"/>
      <c r="P164" s="64"/>
    </row>
    <row r="165" spans="1:16">
      <c r="A165" s="37"/>
      <c r="B165" s="39"/>
      <c r="C165" s="41"/>
      <c r="D165" s="37"/>
      <c r="E165" s="42"/>
      <c r="F165" s="42"/>
      <c r="G165" s="50"/>
      <c r="H165" s="42"/>
      <c r="I165" s="81"/>
      <c r="J165" s="50"/>
      <c r="K165" s="73"/>
      <c r="L165" s="73"/>
      <c r="M165" s="35" t="s">
        <v>2554</v>
      </c>
      <c r="N165" s="35">
        <v>0</v>
      </c>
      <c r="O165" s="93" t="s">
        <v>2555</v>
      </c>
      <c r="P165" s="64"/>
    </row>
    <row r="166" spans="1:16">
      <c r="A166" s="37"/>
      <c r="B166" s="39"/>
      <c r="C166" s="41"/>
      <c r="D166" s="37"/>
      <c r="E166" s="42"/>
      <c r="F166" s="42"/>
      <c r="G166" s="50"/>
      <c r="H166" s="42"/>
      <c r="I166" s="81"/>
      <c r="J166" s="50"/>
      <c r="K166" s="73"/>
      <c r="L166" s="73"/>
      <c r="M166" s="35"/>
      <c r="N166" s="35"/>
      <c r="O166" s="93"/>
      <c r="P166" s="64"/>
    </row>
    <row r="167" spans="1:16">
      <c r="A167" s="37"/>
      <c r="B167" s="39"/>
      <c r="C167" s="41"/>
      <c r="D167" s="37"/>
      <c r="E167" s="42"/>
      <c r="F167" s="42"/>
      <c r="G167" s="50"/>
      <c r="H167" s="42"/>
      <c r="I167" s="81"/>
      <c r="J167" s="50"/>
      <c r="K167" s="73"/>
      <c r="L167" s="73"/>
      <c r="M167" s="35"/>
      <c r="N167" s="35"/>
      <c r="O167" s="93"/>
      <c r="P167" s="64"/>
    </row>
    <row r="168" spans="1:16">
      <c r="A168" s="37"/>
      <c r="B168" s="47"/>
      <c r="C168" s="41"/>
      <c r="D168" s="37"/>
      <c r="E168" s="42"/>
      <c r="F168" s="42"/>
      <c r="G168" s="52"/>
      <c r="H168" s="42"/>
      <c r="I168" s="82"/>
      <c r="J168" s="52"/>
      <c r="K168" s="77"/>
      <c r="L168" s="77"/>
      <c r="M168" s="35"/>
      <c r="N168" s="35"/>
      <c r="O168" s="93"/>
      <c r="P168" s="78"/>
    </row>
    <row r="169" ht="135" spans="1:16">
      <c r="A169" s="37">
        <v>18</v>
      </c>
      <c r="B169" s="38" t="s">
        <v>2556</v>
      </c>
      <c r="C169" s="41" t="s">
        <v>2557</v>
      </c>
      <c r="D169" s="37">
        <v>80.759</v>
      </c>
      <c r="E169" s="42">
        <v>22.296</v>
      </c>
      <c r="F169" s="42">
        <v>0</v>
      </c>
      <c r="G169" s="48">
        <v>0.191</v>
      </c>
      <c r="H169" s="42">
        <v>0</v>
      </c>
      <c r="I169" s="79">
        <v>-25.39</v>
      </c>
      <c r="J169" s="48"/>
      <c r="K169" s="70">
        <v>0.02</v>
      </c>
      <c r="L169" s="70">
        <v>0</v>
      </c>
      <c r="M169" s="35" t="s">
        <v>2558</v>
      </c>
      <c r="N169" s="35">
        <v>0</v>
      </c>
      <c r="O169" s="71" t="s">
        <v>2559</v>
      </c>
      <c r="P169" s="63">
        <f>SUM(L169:L184)</f>
        <v>7.19</v>
      </c>
    </row>
    <row r="170" ht="54" spans="1:16">
      <c r="A170" s="37"/>
      <c r="B170" s="39"/>
      <c r="C170" s="41"/>
      <c r="D170" s="37"/>
      <c r="E170" s="42"/>
      <c r="F170" s="42"/>
      <c r="G170" s="50"/>
      <c r="H170" s="42"/>
      <c r="I170" s="81"/>
      <c r="J170" s="50"/>
      <c r="K170" s="73"/>
      <c r="L170" s="73"/>
      <c r="M170" s="35" t="s">
        <v>2560</v>
      </c>
      <c r="N170" s="35">
        <v>0</v>
      </c>
      <c r="O170" s="71" t="s">
        <v>2561</v>
      </c>
      <c r="P170" s="64"/>
    </row>
    <row r="171" ht="54" spans="1:16">
      <c r="A171" s="37"/>
      <c r="B171" s="39"/>
      <c r="C171" s="41"/>
      <c r="D171" s="37"/>
      <c r="E171" s="42"/>
      <c r="F171" s="42"/>
      <c r="G171" s="50"/>
      <c r="H171" s="42"/>
      <c r="I171" s="81"/>
      <c r="J171" s="50"/>
      <c r="K171" s="73"/>
      <c r="L171" s="73"/>
      <c r="M171" s="74" t="s">
        <v>2562</v>
      </c>
      <c r="N171" s="35">
        <v>0</v>
      </c>
      <c r="O171" s="35" t="s">
        <v>2563</v>
      </c>
      <c r="P171" s="64"/>
    </row>
    <row r="172" ht="40.5" spans="1:16">
      <c r="A172" s="37"/>
      <c r="B172" s="39"/>
      <c r="C172" s="41"/>
      <c r="D172" s="37"/>
      <c r="E172" s="42"/>
      <c r="F172" s="42"/>
      <c r="G172" s="50"/>
      <c r="H172" s="42"/>
      <c r="I172" s="81"/>
      <c r="J172" s="50"/>
      <c r="K172" s="73"/>
      <c r="L172" s="73"/>
      <c r="M172" s="35" t="s">
        <v>2564</v>
      </c>
      <c r="N172" s="35">
        <v>0</v>
      </c>
      <c r="O172" s="35" t="s">
        <v>2565</v>
      </c>
      <c r="P172" s="64"/>
    </row>
    <row r="173" ht="40.5" spans="1:16">
      <c r="A173" s="37"/>
      <c r="B173" s="39"/>
      <c r="C173" s="41"/>
      <c r="D173" s="37"/>
      <c r="E173" s="42"/>
      <c r="F173" s="42"/>
      <c r="G173" s="50"/>
      <c r="H173" s="42"/>
      <c r="I173" s="81"/>
      <c r="J173" s="50"/>
      <c r="K173" s="73"/>
      <c r="L173" s="73"/>
      <c r="M173" s="35" t="s">
        <v>2566</v>
      </c>
      <c r="N173" s="35">
        <v>0</v>
      </c>
      <c r="O173" s="35" t="s">
        <v>2567</v>
      </c>
      <c r="P173" s="64"/>
    </row>
    <row r="174" ht="54" spans="1:16">
      <c r="A174" s="37"/>
      <c r="B174" s="39"/>
      <c r="C174" s="41"/>
      <c r="D174" s="37"/>
      <c r="E174" s="42"/>
      <c r="F174" s="42"/>
      <c r="G174" s="50"/>
      <c r="H174" s="42"/>
      <c r="I174" s="81"/>
      <c r="J174" s="50"/>
      <c r="K174" s="73"/>
      <c r="L174" s="73"/>
      <c r="M174" s="35" t="s">
        <v>2568</v>
      </c>
      <c r="N174" s="35">
        <v>0</v>
      </c>
      <c r="O174" s="35" t="s">
        <v>2569</v>
      </c>
      <c r="P174" s="64"/>
    </row>
    <row r="175" ht="27" spans="1:16">
      <c r="A175" s="37"/>
      <c r="B175" s="39"/>
      <c r="C175" s="41"/>
      <c r="D175" s="37"/>
      <c r="E175" s="42"/>
      <c r="F175" s="42"/>
      <c r="G175" s="50"/>
      <c r="H175" s="42"/>
      <c r="I175" s="81"/>
      <c r="J175" s="50"/>
      <c r="K175" s="73"/>
      <c r="L175" s="73"/>
      <c r="M175" s="35" t="s">
        <v>2570</v>
      </c>
      <c r="N175" s="35">
        <v>0</v>
      </c>
      <c r="O175" s="35" t="s">
        <v>2571</v>
      </c>
      <c r="P175" s="64"/>
    </row>
    <row r="176" ht="54" spans="1:16">
      <c r="A176" s="37"/>
      <c r="B176" s="39"/>
      <c r="C176" s="41"/>
      <c r="D176" s="37"/>
      <c r="E176" s="42"/>
      <c r="F176" s="42"/>
      <c r="G176" s="50"/>
      <c r="H176" s="42"/>
      <c r="I176" s="81"/>
      <c r="J176" s="50"/>
      <c r="K176" s="73"/>
      <c r="L176" s="73"/>
      <c r="M176" s="35" t="s">
        <v>2572</v>
      </c>
      <c r="N176" s="35">
        <v>0</v>
      </c>
      <c r="O176" s="35" t="s">
        <v>2573</v>
      </c>
      <c r="P176" s="64"/>
    </row>
    <row r="177" ht="67.5" spans="1:16">
      <c r="A177" s="37"/>
      <c r="B177" s="39"/>
      <c r="C177" s="41"/>
      <c r="D177" s="37"/>
      <c r="E177" s="42"/>
      <c r="F177" s="42"/>
      <c r="G177" s="50"/>
      <c r="H177" s="42"/>
      <c r="I177" s="81"/>
      <c r="J177" s="50"/>
      <c r="K177" s="73"/>
      <c r="L177" s="73"/>
      <c r="M177" s="35" t="s">
        <v>2574</v>
      </c>
      <c r="N177" s="35">
        <v>0</v>
      </c>
      <c r="O177" s="35" t="s">
        <v>2575</v>
      </c>
      <c r="P177" s="64"/>
    </row>
    <row r="178" ht="54" spans="1:16">
      <c r="A178" s="37"/>
      <c r="B178" s="39"/>
      <c r="C178" s="41"/>
      <c r="D178" s="37"/>
      <c r="E178" s="42"/>
      <c r="F178" s="42"/>
      <c r="G178" s="52"/>
      <c r="H178" s="42"/>
      <c r="I178" s="82"/>
      <c r="J178" s="52"/>
      <c r="K178" s="77"/>
      <c r="L178" s="77"/>
      <c r="M178" s="35" t="s">
        <v>2576</v>
      </c>
      <c r="N178" s="35">
        <v>0</v>
      </c>
      <c r="O178" s="35" t="s">
        <v>2577</v>
      </c>
      <c r="P178" s="64"/>
    </row>
    <row r="179" ht="67.5" spans="1:16">
      <c r="A179" s="37">
        <v>19</v>
      </c>
      <c r="B179" s="39"/>
      <c r="C179" s="41" t="s">
        <v>2578</v>
      </c>
      <c r="D179" s="37">
        <v>58.823</v>
      </c>
      <c r="E179" s="42">
        <v>5.79</v>
      </c>
      <c r="F179" s="42">
        <v>0</v>
      </c>
      <c r="G179" s="48">
        <v>0</v>
      </c>
      <c r="H179" s="42">
        <v>0</v>
      </c>
      <c r="I179" s="79">
        <v>0</v>
      </c>
      <c r="J179" s="48"/>
      <c r="K179" s="70">
        <v>0</v>
      </c>
      <c r="L179" s="70">
        <v>0</v>
      </c>
      <c r="M179" s="35" t="s">
        <v>2579</v>
      </c>
      <c r="N179" s="35">
        <v>0</v>
      </c>
      <c r="O179" s="35" t="s">
        <v>2580</v>
      </c>
      <c r="P179" s="64"/>
    </row>
    <row r="180" ht="40.5" spans="1:16">
      <c r="A180" s="37"/>
      <c r="B180" s="39"/>
      <c r="C180" s="41"/>
      <c r="D180" s="37"/>
      <c r="E180" s="42"/>
      <c r="F180" s="42"/>
      <c r="G180" s="50"/>
      <c r="H180" s="42"/>
      <c r="I180" s="81"/>
      <c r="J180" s="50"/>
      <c r="K180" s="73"/>
      <c r="L180" s="73"/>
      <c r="M180" s="35" t="s">
        <v>2581</v>
      </c>
      <c r="N180" s="35">
        <v>0</v>
      </c>
      <c r="O180" s="35" t="s">
        <v>2582</v>
      </c>
      <c r="P180" s="64"/>
    </row>
    <row r="181" s="30" customFormat="1" ht="54" spans="1:16">
      <c r="A181" s="37"/>
      <c r="B181" s="39"/>
      <c r="C181" s="41"/>
      <c r="D181" s="37"/>
      <c r="E181" s="42"/>
      <c r="F181" s="42"/>
      <c r="G181" s="50"/>
      <c r="H181" s="42"/>
      <c r="I181" s="81"/>
      <c r="J181" s="50"/>
      <c r="K181" s="73"/>
      <c r="L181" s="73"/>
      <c r="M181" s="62" t="s">
        <v>2583</v>
      </c>
      <c r="N181" s="35">
        <v>0</v>
      </c>
      <c r="O181" s="71" t="s">
        <v>2584</v>
      </c>
      <c r="P181" s="64"/>
    </row>
    <row r="182" s="30" customFormat="1" ht="67.5" spans="1:16">
      <c r="A182" s="37"/>
      <c r="B182" s="39"/>
      <c r="C182" s="41"/>
      <c r="D182" s="37"/>
      <c r="E182" s="42"/>
      <c r="F182" s="42"/>
      <c r="G182" s="52"/>
      <c r="H182" s="42"/>
      <c r="I182" s="82"/>
      <c r="J182" s="52"/>
      <c r="K182" s="77"/>
      <c r="L182" s="77"/>
      <c r="M182" s="74" t="s">
        <v>2585</v>
      </c>
      <c r="N182" s="35">
        <v>0</v>
      </c>
      <c r="O182" s="71" t="s">
        <v>2586</v>
      </c>
      <c r="P182" s="64"/>
    </row>
    <row r="183" ht="40.5" spans="1:16">
      <c r="A183" s="37">
        <v>20</v>
      </c>
      <c r="B183" s="39"/>
      <c r="C183" s="41" t="s">
        <v>2587</v>
      </c>
      <c r="D183" s="37">
        <v>61.471</v>
      </c>
      <c r="E183" s="42">
        <v>8.45</v>
      </c>
      <c r="F183" s="42">
        <v>0</v>
      </c>
      <c r="G183" s="48">
        <v>0</v>
      </c>
      <c r="H183" s="42">
        <v>0</v>
      </c>
      <c r="I183" s="79">
        <v>7.26</v>
      </c>
      <c r="J183" s="48"/>
      <c r="K183" s="70">
        <v>0.07</v>
      </c>
      <c r="L183" s="70">
        <f>I183-K183</f>
        <v>7.19</v>
      </c>
      <c r="M183" s="35" t="s">
        <v>2588</v>
      </c>
      <c r="N183" s="35">
        <v>0</v>
      </c>
      <c r="O183" s="35" t="s">
        <v>2589</v>
      </c>
      <c r="P183" s="64"/>
    </row>
    <row r="184" ht="54" spans="1:16">
      <c r="A184" s="37"/>
      <c r="B184" s="47"/>
      <c r="C184" s="41"/>
      <c r="D184" s="37"/>
      <c r="E184" s="42"/>
      <c r="F184" s="42"/>
      <c r="G184" s="52"/>
      <c r="H184" s="42"/>
      <c r="I184" s="82"/>
      <c r="J184" s="52"/>
      <c r="K184" s="77"/>
      <c r="L184" s="77"/>
      <c r="M184" s="35" t="s">
        <v>2590</v>
      </c>
      <c r="N184" s="35">
        <v>0</v>
      </c>
      <c r="O184" s="35" t="s">
        <v>2591</v>
      </c>
      <c r="P184" s="78"/>
    </row>
    <row r="185" ht="27" spans="1:16">
      <c r="A185" s="37">
        <v>21</v>
      </c>
      <c r="B185" s="37" t="s">
        <v>2592</v>
      </c>
      <c r="C185" s="41" t="s">
        <v>2593</v>
      </c>
      <c r="D185" s="37">
        <v>177.074</v>
      </c>
      <c r="E185" s="48">
        <v>55.44</v>
      </c>
      <c r="F185" s="42">
        <v>0</v>
      </c>
      <c r="G185" s="48">
        <v>6.375</v>
      </c>
      <c r="H185" s="42">
        <v>0</v>
      </c>
      <c r="I185" s="79">
        <v>-74.66</v>
      </c>
      <c r="J185" s="48"/>
      <c r="K185" s="70">
        <v>10.81209</v>
      </c>
      <c r="L185" s="70">
        <v>0</v>
      </c>
      <c r="M185" s="35" t="s">
        <v>2594</v>
      </c>
      <c r="N185" s="35">
        <v>0</v>
      </c>
      <c r="O185" s="71" t="s">
        <v>2595</v>
      </c>
      <c r="P185" s="84">
        <f>SUM(L185)</f>
        <v>0</v>
      </c>
    </row>
    <row r="186" ht="36" spans="1:16">
      <c r="A186" s="37"/>
      <c r="B186" s="37"/>
      <c r="C186" s="41"/>
      <c r="D186" s="37"/>
      <c r="E186" s="50"/>
      <c r="F186" s="42"/>
      <c r="G186" s="50"/>
      <c r="H186" s="42"/>
      <c r="I186" s="81"/>
      <c r="J186" s="50"/>
      <c r="K186" s="73"/>
      <c r="L186" s="73"/>
      <c r="M186" s="35" t="s">
        <v>2596</v>
      </c>
      <c r="N186" s="35">
        <v>0</v>
      </c>
      <c r="O186" s="94" t="s">
        <v>2597</v>
      </c>
      <c r="P186" s="84"/>
    </row>
    <row r="187" ht="81" spans="1:16">
      <c r="A187" s="37"/>
      <c r="B187" s="37"/>
      <c r="C187" s="41"/>
      <c r="D187" s="37"/>
      <c r="E187" s="50"/>
      <c r="F187" s="42"/>
      <c r="G187" s="50"/>
      <c r="H187" s="42"/>
      <c r="I187" s="81"/>
      <c r="J187" s="50"/>
      <c r="K187" s="73"/>
      <c r="L187" s="73"/>
      <c r="M187" s="35" t="s">
        <v>2598</v>
      </c>
      <c r="N187" s="35">
        <v>0</v>
      </c>
      <c r="O187" s="71" t="s">
        <v>2599</v>
      </c>
      <c r="P187" s="84"/>
    </row>
    <row r="188" ht="63.75" spans="1:16">
      <c r="A188" s="37"/>
      <c r="B188" s="37"/>
      <c r="C188" s="41"/>
      <c r="D188" s="37"/>
      <c r="E188" s="50"/>
      <c r="F188" s="42"/>
      <c r="G188" s="50"/>
      <c r="H188" s="42"/>
      <c r="I188" s="81"/>
      <c r="J188" s="50"/>
      <c r="K188" s="73"/>
      <c r="L188" s="73"/>
      <c r="M188" s="35" t="s">
        <v>2600</v>
      </c>
      <c r="N188" s="35">
        <v>0</v>
      </c>
      <c r="O188" s="62" t="s">
        <v>2601</v>
      </c>
      <c r="P188" s="84"/>
    </row>
    <row r="189" spans="1:16">
      <c r="A189" s="37"/>
      <c r="B189" s="37"/>
      <c r="C189" s="41"/>
      <c r="D189" s="37"/>
      <c r="E189" s="50"/>
      <c r="F189" s="42"/>
      <c r="G189" s="50"/>
      <c r="H189" s="42"/>
      <c r="I189" s="81"/>
      <c r="J189" s="50"/>
      <c r="K189" s="73"/>
      <c r="L189" s="73"/>
      <c r="M189" s="35"/>
      <c r="N189" s="35"/>
      <c r="O189" s="62" t="s">
        <v>2602</v>
      </c>
      <c r="P189" s="84"/>
    </row>
    <row r="190" ht="51" spans="1:16">
      <c r="A190" s="37"/>
      <c r="B190" s="37"/>
      <c r="C190" s="41"/>
      <c r="D190" s="37"/>
      <c r="E190" s="50"/>
      <c r="F190" s="42"/>
      <c r="G190" s="50"/>
      <c r="H190" s="42"/>
      <c r="I190" s="81"/>
      <c r="J190" s="50"/>
      <c r="K190" s="73"/>
      <c r="L190" s="73"/>
      <c r="M190" s="74" t="s">
        <v>2603</v>
      </c>
      <c r="N190" s="35">
        <v>0</v>
      </c>
      <c r="O190" s="62" t="s">
        <v>2604</v>
      </c>
      <c r="P190" s="84"/>
    </row>
    <row r="191" ht="38.25" spans="1:16">
      <c r="A191" s="37"/>
      <c r="B191" s="37"/>
      <c r="C191" s="41"/>
      <c r="D191" s="37"/>
      <c r="E191" s="50"/>
      <c r="F191" s="42"/>
      <c r="G191" s="50"/>
      <c r="H191" s="42"/>
      <c r="I191" s="81"/>
      <c r="J191" s="50"/>
      <c r="K191" s="73"/>
      <c r="L191" s="73"/>
      <c r="M191" s="35" t="s">
        <v>2605</v>
      </c>
      <c r="N191" s="35">
        <v>0</v>
      </c>
      <c r="O191" s="62" t="s">
        <v>2606</v>
      </c>
      <c r="P191" s="84"/>
    </row>
    <row r="192" ht="51" spans="1:16">
      <c r="A192" s="37"/>
      <c r="B192" s="37"/>
      <c r="C192" s="41"/>
      <c r="D192" s="37"/>
      <c r="E192" s="50"/>
      <c r="F192" s="42"/>
      <c r="G192" s="50"/>
      <c r="H192" s="42"/>
      <c r="I192" s="81"/>
      <c r="J192" s="50"/>
      <c r="K192" s="73"/>
      <c r="L192" s="73"/>
      <c r="M192" s="35" t="s">
        <v>2607</v>
      </c>
      <c r="N192" s="35">
        <v>0</v>
      </c>
      <c r="O192" s="62" t="s">
        <v>2608</v>
      </c>
      <c r="P192" s="84"/>
    </row>
    <row r="193" ht="63.75" spans="1:16">
      <c r="A193" s="37"/>
      <c r="B193" s="37"/>
      <c r="C193" s="41"/>
      <c r="D193" s="37"/>
      <c r="E193" s="50"/>
      <c r="F193" s="42"/>
      <c r="G193" s="50"/>
      <c r="H193" s="42"/>
      <c r="I193" s="81"/>
      <c r="J193" s="50"/>
      <c r="K193" s="73"/>
      <c r="L193" s="73"/>
      <c r="M193" s="35" t="s">
        <v>1336</v>
      </c>
      <c r="N193" s="35">
        <v>0</v>
      </c>
      <c r="O193" s="62" t="s">
        <v>2609</v>
      </c>
      <c r="P193" s="84"/>
    </row>
    <row r="194" ht="51" spans="1:16">
      <c r="A194" s="37"/>
      <c r="B194" s="37"/>
      <c r="C194" s="41"/>
      <c r="D194" s="37"/>
      <c r="E194" s="50"/>
      <c r="F194" s="42"/>
      <c r="G194" s="50"/>
      <c r="H194" s="42"/>
      <c r="I194" s="81"/>
      <c r="J194" s="50"/>
      <c r="K194" s="73"/>
      <c r="L194" s="73"/>
      <c r="M194" s="74" t="s">
        <v>132</v>
      </c>
      <c r="N194" s="35">
        <v>0</v>
      </c>
      <c r="O194" s="62" t="s">
        <v>2610</v>
      </c>
      <c r="P194" s="84"/>
    </row>
    <row r="195" ht="51" spans="1:16">
      <c r="A195" s="37"/>
      <c r="B195" s="37"/>
      <c r="C195" s="41"/>
      <c r="D195" s="37"/>
      <c r="E195" s="52"/>
      <c r="F195" s="42"/>
      <c r="G195" s="52"/>
      <c r="H195" s="42"/>
      <c r="I195" s="82"/>
      <c r="J195" s="52"/>
      <c r="K195" s="77"/>
      <c r="L195" s="77"/>
      <c r="M195" s="74" t="s">
        <v>2611</v>
      </c>
      <c r="N195" s="35">
        <v>0</v>
      </c>
      <c r="O195" s="62" t="s">
        <v>2612</v>
      </c>
      <c r="P195" s="84"/>
    </row>
    <row r="198" ht="15.75" spans="11:12">
      <c r="K198" s="95" t="s">
        <v>1348</v>
      </c>
      <c r="L198" s="96">
        <f>SUMIF(L4:L195,"&gt;0",L4:L195)</f>
        <v>255.92</v>
      </c>
    </row>
    <row r="199" ht="15.75" spans="11:12">
      <c r="K199" s="95" t="s">
        <v>2613</v>
      </c>
      <c r="L199" s="97"/>
    </row>
    <row r="200" ht="15.75" spans="11:12">
      <c r="K200" s="95" t="s">
        <v>673</v>
      </c>
      <c r="L200" s="97">
        <f>COUNTIF(P4:P185,"&lt;=0")</f>
        <v>7</v>
      </c>
    </row>
    <row r="201" spans="11:12">
      <c r="K201" s="98" t="s">
        <v>2614</v>
      </c>
      <c r="L201" s="26"/>
    </row>
    <row r="202" ht="15.75" spans="11:12">
      <c r="K202" s="95" t="s">
        <v>675</v>
      </c>
      <c r="L202" s="97">
        <f>COUNTIF(P4:P185,"&lt;0.2")-L200</f>
        <v>0</v>
      </c>
    </row>
  </sheetData>
  <mergeCells count="247">
    <mergeCell ref="A1:O1"/>
    <mergeCell ref="A2:O2"/>
    <mergeCell ref="A9:A12"/>
    <mergeCell ref="A13:A18"/>
    <mergeCell ref="A19:A29"/>
    <mergeCell ref="A30:A37"/>
    <mergeCell ref="A40:A49"/>
    <mergeCell ref="A50:A52"/>
    <mergeCell ref="A53:A81"/>
    <mergeCell ref="A82:A88"/>
    <mergeCell ref="A89:A95"/>
    <mergeCell ref="A96:A100"/>
    <mergeCell ref="A101:A130"/>
    <mergeCell ref="A131:A168"/>
    <mergeCell ref="A169:A178"/>
    <mergeCell ref="A179:A182"/>
    <mergeCell ref="A183:A184"/>
    <mergeCell ref="A185:A195"/>
    <mergeCell ref="B4:B8"/>
    <mergeCell ref="B9:B18"/>
    <mergeCell ref="B19:B29"/>
    <mergeCell ref="B30:B39"/>
    <mergeCell ref="B40:B52"/>
    <mergeCell ref="B53:B81"/>
    <mergeCell ref="B82:B88"/>
    <mergeCell ref="B89:B100"/>
    <mergeCell ref="B101:B168"/>
    <mergeCell ref="B169:B184"/>
    <mergeCell ref="B185:B195"/>
    <mergeCell ref="C9:C12"/>
    <mergeCell ref="C13:C18"/>
    <mergeCell ref="C19:C29"/>
    <mergeCell ref="C30:C37"/>
    <mergeCell ref="C40:C49"/>
    <mergeCell ref="C50:C52"/>
    <mergeCell ref="C53:C81"/>
    <mergeCell ref="C82:C88"/>
    <mergeCell ref="C89:C95"/>
    <mergeCell ref="C96:C100"/>
    <mergeCell ref="C101:C130"/>
    <mergeCell ref="C131:C168"/>
    <mergeCell ref="C169:C178"/>
    <mergeCell ref="C179:C182"/>
    <mergeCell ref="C183:C184"/>
    <mergeCell ref="C185:C195"/>
    <mergeCell ref="D9:D12"/>
    <mergeCell ref="D13:D18"/>
    <mergeCell ref="D19:D29"/>
    <mergeCell ref="D30:D37"/>
    <mergeCell ref="D40:D49"/>
    <mergeCell ref="D50:D52"/>
    <mergeCell ref="D53:D81"/>
    <mergeCell ref="D82:D88"/>
    <mergeCell ref="D89:D95"/>
    <mergeCell ref="D96:D100"/>
    <mergeCell ref="D101:D130"/>
    <mergeCell ref="D131:D168"/>
    <mergeCell ref="D169:D178"/>
    <mergeCell ref="D179:D182"/>
    <mergeCell ref="D183:D184"/>
    <mergeCell ref="D185:D195"/>
    <mergeCell ref="E9:E12"/>
    <mergeCell ref="E13:E18"/>
    <mergeCell ref="E19:E29"/>
    <mergeCell ref="E30:E37"/>
    <mergeCell ref="E40:E49"/>
    <mergeCell ref="E50:E52"/>
    <mergeCell ref="E53:E81"/>
    <mergeCell ref="E82:E88"/>
    <mergeCell ref="E89:E95"/>
    <mergeCell ref="E96:E100"/>
    <mergeCell ref="E101:E130"/>
    <mergeCell ref="E131:E168"/>
    <mergeCell ref="E169:E178"/>
    <mergeCell ref="E179:E182"/>
    <mergeCell ref="E183:E184"/>
    <mergeCell ref="E185:E195"/>
    <mergeCell ref="F9:F12"/>
    <mergeCell ref="F13:F18"/>
    <mergeCell ref="F19:F29"/>
    <mergeCell ref="F30:F37"/>
    <mergeCell ref="F40:F49"/>
    <mergeCell ref="F50:F52"/>
    <mergeCell ref="F53:F81"/>
    <mergeCell ref="F82:F88"/>
    <mergeCell ref="F89:F95"/>
    <mergeCell ref="F96:F100"/>
    <mergeCell ref="F101:F130"/>
    <mergeCell ref="F131:F168"/>
    <mergeCell ref="F169:F178"/>
    <mergeCell ref="F179:F182"/>
    <mergeCell ref="F183:F184"/>
    <mergeCell ref="F185:F195"/>
    <mergeCell ref="G9:G12"/>
    <mergeCell ref="G13:G18"/>
    <mergeCell ref="G19:G29"/>
    <mergeCell ref="G30:G37"/>
    <mergeCell ref="G40:G49"/>
    <mergeCell ref="G50:G52"/>
    <mergeCell ref="G53:G81"/>
    <mergeCell ref="G82:G88"/>
    <mergeCell ref="G89:G95"/>
    <mergeCell ref="G96:G100"/>
    <mergeCell ref="G101:G130"/>
    <mergeCell ref="G131:G168"/>
    <mergeCell ref="G169:G178"/>
    <mergeCell ref="G179:G182"/>
    <mergeCell ref="G183:G184"/>
    <mergeCell ref="G185:G195"/>
    <mergeCell ref="H9:H12"/>
    <mergeCell ref="H13:H18"/>
    <mergeCell ref="H19:H29"/>
    <mergeCell ref="H30:H37"/>
    <mergeCell ref="H40:H49"/>
    <mergeCell ref="H50:H52"/>
    <mergeCell ref="H53:H81"/>
    <mergeCell ref="H82:H88"/>
    <mergeCell ref="H89:H95"/>
    <mergeCell ref="H96:H100"/>
    <mergeCell ref="H101:H130"/>
    <mergeCell ref="H131:H168"/>
    <mergeCell ref="H169:H178"/>
    <mergeCell ref="H179:H182"/>
    <mergeCell ref="H183:H184"/>
    <mergeCell ref="H185:H195"/>
    <mergeCell ref="I9:I12"/>
    <mergeCell ref="I13:I18"/>
    <mergeCell ref="I19:I29"/>
    <mergeCell ref="I30:I37"/>
    <mergeCell ref="I40:I49"/>
    <mergeCell ref="I50:I52"/>
    <mergeCell ref="I53:I81"/>
    <mergeCell ref="I82:I88"/>
    <mergeCell ref="I89:I95"/>
    <mergeCell ref="I96:I100"/>
    <mergeCell ref="I101:I130"/>
    <mergeCell ref="I131:I168"/>
    <mergeCell ref="I169:I178"/>
    <mergeCell ref="I179:I182"/>
    <mergeCell ref="I183:I184"/>
    <mergeCell ref="I185:I195"/>
    <mergeCell ref="J9:J12"/>
    <mergeCell ref="J13:J18"/>
    <mergeCell ref="J19:J29"/>
    <mergeCell ref="J30:J37"/>
    <mergeCell ref="J40:J49"/>
    <mergeCell ref="J50:J52"/>
    <mergeCell ref="J53:J81"/>
    <mergeCell ref="J82:J88"/>
    <mergeCell ref="J89:J95"/>
    <mergeCell ref="J96:J100"/>
    <mergeCell ref="J101:J130"/>
    <mergeCell ref="J131:J168"/>
    <mergeCell ref="J169:J178"/>
    <mergeCell ref="J179:J182"/>
    <mergeCell ref="J183:J184"/>
    <mergeCell ref="J185:J195"/>
    <mergeCell ref="K9:K12"/>
    <mergeCell ref="K13:K18"/>
    <mergeCell ref="K19:K29"/>
    <mergeCell ref="K30:K37"/>
    <mergeCell ref="K40:K49"/>
    <mergeCell ref="K50:K52"/>
    <mergeCell ref="K53:K81"/>
    <mergeCell ref="K82:K88"/>
    <mergeCell ref="K89:K95"/>
    <mergeCell ref="K96:K100"/>
    <mergeCell ref="K101:K130"/>
    <mergeCell ref="K131:K168"/>
    <mergeCell ref="K169:K178"/>
    <mergeCell ref="K179:K182"/>
    <mergeCell ref="K183:K184"/>
    <mergeCell ref="K185:K195"/>
    <mergeCell ref="L9:L12"/>
    <mergeCell ref="L13:L18"/>
    <mergeCell ref="L19:L29"/>
    <mergeCell ref="L30:L37"/>
    <mergeCell ref="L40:L49"/>
    <mergeCell ref="L50:L52"/>
    <mergeCell ref="L53:L81"/>
    <mergeCell ref="L82:L88"/>
    <mergeCell ref="L89:L95"/>
    <mergeCell ref="L96:L100"/>
    <mergeCell ref="L101:L130"/>
    <mergeCell ref="L131:L168"/>
    <mergeCell ref="L169:L178"/>
    <mergeCell ref="L179:L182"/>
    <mergeCell ref="L183:L184"/>
    <mergeCell ref="L185:L195"/>
    <mergeCell ref="M53:M58"/>
    <mergeCell ref="M59:M60"/>
    <mergeCell ref="M61:M63"/>
    <mergeCell ref="M64:M66"/>
    <mergeCell ref="M67:M72"/>
    <mergeCell ref="M73:M80"/>
    <mergeCell ref="M90:M91"/>
    <mergeCell ref="M93:M94"/>
    <mergeCell ref="M96:M97"/>
    <mergeCell ref="M98:M99"/>
    <mergeCell ref="M101:M105"/>
    <mergeCell ref="M106:M113"/>
    <mergeCell ref="M114:M122"/>
    <mergeCell ref="M123:M127"/>
    <mergeCell ref="M128:M130"/>
    <mergeCell ref="M131:M135"/>
    <mergeCell ref="M136:M144"/>
    <mergeCell ref="M145:M148"/>
    <mergeCell ref="M149:M152"/>
    <mergeCell ref="M153:M155"/>
    <mergeCell ref="M156:M160"/>
    <mergeCell ref="M161:M164"/>
    <mergeCell ref="M165:M168"/>
    <mergeCell ref="M188:M189"/>
    <mergeCell ref="O53:O58"/>
    <mergeCell ref="O59:O60"/>
    <mergeCell ref="O61:O63"/>
    <mergeCell ref="O64:O66"/>
    <mergeCell ref="O67:O72"/>
    <mergeCell ref="O73:O80"/>
    <mergeCell ref="O90:O91"/>
    <mergeCell ref="O93:O94"/>
    <mergeCell ref="O96:O97"/>
    <mergeCell ref="O98:O99"/>
    <mergeCell ref="O101:O105"/>
    <mergeCell ref="O106:O113"/>
    <mergeCell ref="O114:O122"/>
    <mergeCell ref="O123:O127"/>
    <mergeCell ref="O128:O130"/>
    <mergeCell ref="O131:O135"/>
    <mergeCell ref="O136:O144"/>
    <mergeCell ref="O145:O148"/>
    <mergeCell ref="O149:O152"/>
    <mergeCell ref="O153:O155"/>
    <mergeCell ref="O156:O160"/>
    <mergeCell ref="O161:O164"/>
    <mergeCell ref="O165:O168"/>
    <mergeCell ref="P4:P8"/>
    <mergeCell ref="P9:P18"/>
    <mergeCell ref="P19:P29"/>
    <mergeCell ref="P30:P39"/>
    <mergeCell ref="P40:P52"/>
    <mergeCell ref="P53:P81"/>
    <mergeCell ref="P82:P88"/>
    <mergeCell ref="P89:P100"/>
    <mergeCell ref="P101:P168"/>
    <mergeCell ref="P169:P184"/>
    <mergeCell ref="P185:P195"/>
  </mergeCells>
  <pageMargins left="0.699305555555556" right="0.699305555555556" top="0.75" bottom="0.75" header="0.3" footer="0.3"/>
  <headerFooter/>
  <ignoredErrors>
    <ignoredError sqref="P101" formulaRange="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zoomScale="55" zoomScaleNormal="55" workbookViewId="0">
      <selection activeCell="H6" sqref="H6"/>
    </sheetView>
  </sheetViews>
  <sheetFormatPr defaultColWidth="9" defaultRowHeight="13.5"/>
  <cols>
    <col min="1" max="4" width="9" style="1"/>
    <col min="5" max="5" width="22.1333333333333" style="1" customWidth="1"/>
    <col min="6" max="6" width="39.3833333333333" style="2" customWidth="1"/>
    <col min="7" max="7" width="8.88333333333333" style="1" customWidth="1"/>
    <col min="8" max="8" width="15" style="1" customWidth="1"/>
    <col min="9" max="9" width="87.5" style="1" customWidth="1"/>
    <col min="10" max="10" width="9" style="2"/>
    <col min="11" max="11" width="12.6333333333333" style="1"/>
    <col min="12" max="16384" width="9" style="1"/>
  </cols>
  <sheetData>
    <row r="1" ht="36.75" spans="1:9">
      <c r="A1" s="3" t="s">
        <v>2615</v>
      </c>
      <c r="B1" s="3"/>
      <c r="C1" s="3"/>
      <c r="D1" s="3"/>
      <c r="E1" s="3"/>
      <c r="F1" s="3"/>
      <c r="G1" s="3"/>
      <c r="H1" s="3"/>
      <c r="I1" s="3"/>
    </row>
    <row r="2" ht="20.25" spans="1:9">
      <c r="A2" s="4" t="s">
        <v>0</v>
      </c>
      <c r="B2" s="4"/>
      <c r="C2" s="4"/>
      <c r="D2" s="4"/>
      <c r="E2" s="4"/>
      <c r="F2" s="4"/>
      <c r="G2" s="4"/>
      <c r="H2" s="4"/>
      <c r="I2" s="4"/>
    </row>
    <row r="3" ht="40.5" spans="1:10">
      <c r="A3" s="5" t="s">
        <v>1</v>
      </c>
      <c r="B3" s="5" t="s">
        <v>3</v>
      </c>
      <c r="C3" s="5" t="s">
        <v>2</v>
      </c>
      <c r="D3" s="5" t="s">
        <v>2364</v>
      </c>
      <c r="E3" s="5" t="s">
        <v>2616</v>
      </c>
      <c r="F3" s="6" t="s">
        <v>1962</v>
      </c>
      <c r="G3" s="5" t="s">
        <v>679</v>
      </c>
      <c r="H3" s="5" t="s">
        <v>12</v>
      </c>
      <c r="I3" s="5" t="s">
        <v>680</v>
      </c>
      <c r="J3" s="6" t="s">
        <v>3</v>
      </c>
    </row>
    <row r="4" ht="40.5" spans="1:10">
      <c r="A4" s="5">
        <v>1</v>
      </c>
      <c r="B4" s="5" t="s">
        <v>2617</v>
      </c>
      <c r="C4" s="5" t="s">
        <v>2618</v>
      </c>
      <c r="D4" s="5">
        <v>6.01</v>
      </c>
      <c r="E4" s="5">
        <v>4.01</v>
      </c>
      <c r="F4" s="6">
        <f>120.5-E4</f>
        <v>116.49</v>
      </c>
      <c r="G4" s="7" t="s">
        <v>2619</v>
      </c>
      <c r="H4" s="8">
        <v>11.37</v>
      </c>
      <c r="I4" s="27" t="s">
        <v>2620</v>
      </c>
      <c r="J4" s="6">
        <f>SUM(F4)</f>
        <v>116.49</v>
      </c>
    </row>
    <row r="5" ht="27" spans="1:10">
      <c r="A5" s="5"/>
      <c r="B5" s="5"/>
      <c r="C5" s="5"/>
      <c r="D5" s="5"/>
      <c r="E5" s="5"/>
      <c r="F5" s="6"/>
      <c r="G5" s="7" t="s">
        <v>2621</v>
      </c>
      <c r="H5" s="8">
        <v>0</v>
      </c>
      <c r="I5" s="27" t="s">
        <v>2622</v>
      </c>
      <c r="J5" s="6"/>
    </row>
    <row r="6" ht="27" spans="1:10">
      <c r="A6" s="5"/>
      <c r="B6" s="5"/>
      <c r="C6" s="5"/>
      <c r="D6" s="5"/>
      <c r="E6" s="5"/>
      <c r="F6" s="6"/>
      <c r="G6" s="7" t="s">
        <v>2441</v>
      </c>
      <c r="H6" s="8">
        <v>3.5</v>
      </c>
      <c r="I6" s="27" t="s">
        <v>2623</v>
      </c>
      <c r="J6" s="6"/>
    </row>
    <row r="7" ht="27" spans="1:10">
      <c r="A7" s="5"/>
      <c r="B7" s="5"/>
      <c r="C7" s="5"/>
      <c r="D7" s="5"/>
      <c r="E7" s="5"/>
      <c r="F7" s="6"/>
      <c r="G7" s="7" t="s">
        <v>2624</v>
      </c>
      <c r="H7" s="8">
        <v>11</v>
      </c>
      <c r="I7" s="27" t="s">
        <v>2625</v>
      </c>
      <c r="J7" s="6"/>
    </row>
    <row r="8" ht="40.5" spans="1:10">
      <c r="A8" s="5"/>
      <c r="B8" s="5"/>
      <c r="C8" s="5"/>
      <c r="D8" s="5"/>
      <c r="E8" s="5"/>
      <c r="F8" s="6"/>
      <c r="G8" s="7" t="s">
        <v>2626</v>
      </c>
      <c r="H8" s="8">
        <v>11</v>
      </c>
      <c r="I8" s="27" t="s">
        <v>2627</v>
      </c>
      <c r="J8" s="6"/>
    </row>
    <row r="9" ht="40.5" spans="1:10">
      <c r="A9" s="5"/>
      <c r="B9" s="5"/>
      <c r="C9" s="5"/>
      <c r="D9" s="5"/>
      <c r="E9" s="5"/>
      <c r="F9" s="6"/>
      <c r="G9" s="7" t="s">
        <v>2628</v>
      </c>
      <c r="H9" s="8">
        <v>10</v>
      </c>
      <c r="I9" s="27" t="s">
        <v>2629</v>
      </c>
      <c r="J9" s="6"/>
    </row>
    <row r="10" ht="27" spans="1:10">
      <c r="A10" s="5"/>
      <c r="B10" s="5"/>
      <c r="C10" s="5"/>
      <c r="D10" s="5"/>
      <c r="E10" s="5"/>
      <c r="F10" s="6"/>
      <c r="G10" s="7" t="s">
        <v>2630</v>
      </c>
      <c r="H10" s="8">
        <v>10</v>
      </c>
      <c r="I10" s="27" t="s">
        <v>2631</v>
      </c>
      <c r="J10" s="6"/>
    </row>
    <row r="11" ht="27" spans="1:10">
      <c r="A11" s="5"/>
      <c r="B11" s="5"/>
      <c r="C11" s="5"/>
      <c r="D11" s="5"/>
      <c r="E11" s="5"/>
      <c r="F11" s="6"/>
      <c r="G11" s="7" t="s">
        <v>2632</v>
      </c>
      <c r="H11" s="8">
        <v>11.5</v>
      </c>
      <c r="I11" s="27" t="s">
        <v>2633</v>
      </c>
      <c r="J11" s="6"/>
    </row>
    <row r="12" ht="27" spans="1:10">
      <c r="A12" s="5"/>
      <c r="B12" s="5"/>
      <c r="C12" s="5"/>
      <c r="D12" s="5"/>
      <c r="E12" s="5"/>
      <c r="F12" s="6"/>
      <c r="G12" s="7" t="s">
        <v>2634</v>
      </c>
      <c r="H12" s="8">
        <v>11.5</v>
      </c>
      <c r="I12" s="27" t="s">
        <v>2635</v>
      </c>
      <c r="J12" s="6"/>
    </row>
    <row r="13" ht="27" spans="1:10">
      <c r="A13" s="5"/>
      <c r="B13" s="5"/>
      <c r="C13" s="5"/>
      <c r="D13" s="5"/>
      <c r="E13" s="5"/>
      <c r="F13" s="6"/>
      <c r="G13" s="7" t="s">
        <v>2636</v>
      </c>
      <c r="H13" s="8">
        <v>11.5</v>
      </c>
      <c r="I13" s="27" t="s">
        <v>2637</v>
      </c>
      <c r="J13" s="6"/>
    </row>
    <row r="14" ht="27" spans="1:10">
      <c r="A14" s="5"/>
      <c r="B14" s="5"/>
      <c r="C14" s="5"/>
      <c r="D14" s="5"/>
      <c r="E14" s="5"/>
      <c r="F14" s="6"/>
      <c r="G14" s="7" t="s">
        <v>2638</v>
      </c>
      <c r="H14" s="8">
        <v>2.12</v>
      </c>
      <c r="I14" s="27" t="s">
        <v>2639</v>
      </c>
      <c r="J14" s="6"/>
    </row>
    <row r="15" ht="27" spans="1:10">
      <c r="A15" s="5"/>
      <c r="B15" s="5"/>
      <c r="C15" s="5"/>
      <c r="D15" s="5"/>
      <c r="E15" s="5"/>
      <c r="F15" s="6"/>
      <c r="G15" s="7" t="s">
        <v>2640</v>
      </c>
      <c r="H15" s="8">
        <v>12</v>
      </c>
      <c r="I15" s="27" t="s">
        <v>2641</v>
      </c>
      <c r="J15" s="6"/>
    </row>
    <row r="16" ht="27" spans="1:10">
      <c r="A16" s="5"/>
      <c r="B16" s="5"/>
      <c r="C16" s="5"/>
      <c r="D16" s="5"/>
      <c r="E16" s="5"/>
      <c r="F16" s="6"/>
      <c r="G16" s="7" t="s">
        <v>2642</v>
      </c>
      <c r="H16" s="8">
        <v>11</v>
      </c>
      <c r="I16" s="27" t="s">
        <v>2643</v>
      </c>
      <c r="J16" s="6"/>
    </row>
    <row r="17" ht="54" spans="1:10">
      <c r="A17" s="9">
        <v>2</v>
      </c>
      <c r="B17" s="9" t="s">
        <v>2644</v>
      </c>
      <c r="C17" s="9" t="s">
        <v>2645</v>
      </c>
      <c r="D17" s="9">
        <v>13.05</v>
      </c>
      <c r="E17" s="9">
        <v>0.7</v>
      </c>
      <c r="F17" s="10">
        <f>100-E17</f>
        <v>99.3</v>
      </c>
      <c r="G17" s="5" t="s">
        <v>2646</v>
      </c>
      <c r="H17" s="8">
        <v>30.4</v>
      </c>
      <c r="I17" s="5" t="s">
        <v>2647</v>
      </c>
      <c r="J17" s="10">
        <f>SUM(F17)</f>
        <v>99.3</v>
      </c>
    </row>
    <row r="18" ht="27" spans="1:10">
      <c r="A18" s="11"/>
      <c r="B18" s="11"/>
      <c r="C18" s="11"/>
      <c r="D18" s="11"/>
      <c r="E18" s="11"/>
      <c r="F18" s="12"/>
      <c r="G18" s="5" t="s">
        <v>2648</v>
      </c>
      <c r="H18" s="8">
        <v>12.3</v>
      </c>
      <c r="I18" s="28" t="s">
        <v>2649</v>
      </c>
      <c r="J18" s="12"/>
    </row>
    <row r="19" ht="27" spans="1:10">
      <c r="A19" s="11"/>
      <c r="B19" s="11"/>
      <c r="C19" s="11"/>
      <c r="D19" s="11"/>
      <c r="E19" s="11"/>
      <c r="F19" s="12"/>
      <c r="G19" s="5" t="s">
        <v>2650</v>
      </c>
      <c r="H19" s="8">
        <v>13.5</v>
      </c>
      <c r="I19" s="28" t="s">
        <v>2651</v>
      </c>
      <c r="J19" s="12"/>
    </row>
    <row r="20" ht="40.5" spans="1:10">
      <c r="A20" s="11"/>
      <c r="B20" s="11"/>
      <c r="C20" s="11"/>
      <c r="D20" s="11"/>
      <c r="E20" s="11"/>
      <c r="F20" s="12"/>
      <c r="G20" s="5" t="s">
        <v>195</v>
      </c>
      <c r="H20" s="8">
        <v>8.2</v>
      </c>
      <c r="I20" s="5" t="s">
        <v>2652</v>
      </c>
      <c r="J20" s="12"/>
    </row>
    <row r="21" spans="1:10">
      <c r="A21" s="11"/>
      <c r="B21" s="11"/>
      <c r="C21" s="11"/>
      <c r="D21" s="11"/>
      <c r="E21" s="11"/>
      <c r="F21" s="12"/>
      <c r="G21" s="5" t="s">
        <v>2653</v>
      </c>
      <c r="H21" s="8">
        <v>4.1</v>
      </c>
      <c r="I21" s="28" t="s">
        <v>2654</v>
      </c>
      <c r="J21" s="12"/>
    </row>
    <row r="22" ht="27" spans="1:10">
      <c r="A22" s="11"/>
      <c r="B22" s="11"/>
      <c r="C22" s="11"/>
      <c r="D22" s="11"/>
      <c r="E22" s="11"/>
      <c r="F22" s="12"/>
      <c r="G22" s="5" t="s">
        <v>2655</v>
      </c>
      <c r="H22" s="8">
        <v>11.5</v>
      </c>
      <c r="I22" s="28" t="s">
        <v>2656</v>
      </c>
      <c r="J22" s="12"/>
    </row>
    <row r="23" ht="27" spans="1:10">
      <c r="A23" s="11"/>
      <c r="B23" s="11"/>
      <c r="C23" s="11"/>
      <c r="D23" s="11"/>
      <c r="E23" s="11"/>
      <c r="F23" s="12"/>
      <c r="G23" s="5" t="s">
        <v>2657</v>
      </c>
      <c r="H23" s="8">
        <v>9.6</v>
      </c>
      <c r="I23" s="7" t="s">
        <v>2658</v>
      </c>
      <c r="J23" s="12"/>
    </row>
    <row r="24" ht="27" spans="1:10">
      <c r="A24" s="11"/>
      <c r="B24" s="11"/>
      <c r="C24" s="11"/>
      <c r="D24" s="11"/>
      <c r="E24" s="11"/>
      <c r="F24" s="12"/>
      <c r="G24" s="5" t="s">
        <v>2659</v>
      </c>
      <c r="H24" s="8">
        <v>4.4</v>
      </c>
      <c r="I24" s="7" t="s">
        <v>2660</v>
      </c>
      <c r="J24" s="12"/>
    </row>
    <row r="25" ht="40.5" spans="1:10">
      <c r="A25" s="13"/>
      <c r="B25" s="13"/>
      <c r="C25" s="13"/>
      <c r="D25" s="13"/>
      <c r="E25" s="13"/>
      <c r="F25" s="14"/>
      <c r="G25" s="5" t="s">
        <v>2661</v>
      </c>
      <c r="H25" s="8">
        <v>5.3</v>
      </c>
      <c r="I25" s="27" t="s">
        <v>2662</v>
      </c>
      <c r="J25" s="14"/>
    </row>
    <row r="26" ht="40.5" spans="1:10">
      <c r="A26" s="5">
        <v>3</v>
      </c>
      <c r="B26" s="5" t="s">
        <v>2663</v>
      </c>
      <c r="C26" s="9" t="s">
        <v>2645</v>
      </c>
      <c r="D26" s="9">
        <v>0.16</v>
      </c>
      <c r="E26" s="9">
        <v>0</v>
      </c>
      <c r="F26" s="10">
        <v>27.58</v>
      </c>
      <c r="G26" s="15" t="s">
        <v>2664</v>
      </c>
      <c r="H26" s="8">
        <v>27.58</v>
      </c>
      <c r="I26" s="29" t="s">
        <v>2665</v>
      </c>
      <c r="J26" s="6">
        <f>SUM(F26:F32)</f>
        <v>157.779</v>
      </c>
    </row>
    <row r="27" ht="40.5" spans="1:10">
      <c r="A27" s="5"/>
      <c r="B27" s="5"/>
      <c r="C27" s="5" t="s">
        <v>2666</v>
      </c>
      <c r="D27" s="5">
        <v>1.91</v>
      </c>
      <c r="E27" s="5">
        <v>1.071</v>
      </c>
      <c r="F27" s="6">
        <f>92.41-E27</f>
        <v>91.339</v>
      </c>
      <c r="G27" s="15" t="s">
        <v>2667</v>
      </c>
      <c r="H27" s="8">
        <v>36.5356</v>
      </c>
      <c r="I27" s="29" t="s">
        <v>2668</v>
      </c>
      <c r="J27" s="6"/>
    </row>
    <row r="28" ht="27" spans="1:10">
      <c r="A28" s="5"/>
      <c r="B28" s="5"/>
      <c r="C28" s="5"/>
      <c r="D28" s="5"/>
      <c r="E28" s="5"/>
      <c r="F28" s="6"/>
      <c r="G28" s="15" t="s">
        <v>2669</v>
      </c>
      <c r="H28" s="8">
        <v>18.2678</v>
      </c>
      <c r="I28" s="29" t="s">
        <v>2670</v>
      </c>
      <c r="J28" s="6"/>
    </row>
    <row r="29" spans="1:10">
      <c r="A29" s="5"/>
      <c r="B29" s="5"/>
      <c r="C29" s="5"/>
      <c r="D29" s="5"/>
      <c r="E29" s="5"/>
      <c r="F29" s="6"/>
      <c r="G29" s="15" t="s">
        <v>2671</v>
      </c>
      <c r="H29" s="8">
        <v>13.70085</v>
      </c>
      <c r="I29" s="29" t="s">
        <v>2672</v>
      </c>
      <c r="J29" s="6"/>
    </row>
    <row r="30" spans="1:10">
      <c r="A30" s="5"/>
      <c r="B30" s="5"/>
      <c r="C30" s="5"/>
      <c r="D30" s="5"/>
      <c r="E30" s="5"/>
      <c r="F30" s="6"/>
      <c r="G30" s="15" t="s">
        <v>2673</v>
      </c>
      <c r="H30" s="8">
        <v>9.1339</v>
      </c>
      <c r="I30" s="29" t="s">
        <v>2674</v>
      </c>
      <c r="J30" s="6"/>
    </row>
    <row r="31" ht="27" spans="1:10">
      <c r="A31" s="5"/>
      <c r="B31" s="5"/>
      <c r="C31" s="5"/>
      <c r="D31" s="5"/>
      <c r="E31" s="5"/>
      <c r="F31" s="6"/>
      <c r="G31" s="15" t="s">
        <v>2675</v>
      </c>
      <c r="H31" s="8">
        <v>13.70085</v>
      </c>
      <c r="I31" s="29" t="s">
        <v>2676</v>
      </c>
      <c r="J31" s="6"/>
    </row>
    <row r="32" ht="40.5" spans="1:10">
      <c r="A32" s="5"/>
      <c r="B32" s="5"/>
      <c r="C32" s="5" t="s">
        <v>2677</v>
      </c>
      <c r="D32" s="5">
        <v>0</v>
      </c>
      <c r="E32" s="5">
        <v>0</v>
      </c>
      <c r="F32" s="6">
        <f>38.86</f>
        <v>38.86</v>
      </c>
      <c r="G32" s="15" t="s">
        <v>2678</v>
      </c>
      <c r="H32" s="8">
        <v>38.86</v>
      </c>
      <c r="I32" s="15" t="s">
        <v>2678</v>
      </c>
      <c r="J32" s="6"/>
    </row>
    <row r="33" spans="1:10">
      <c r="A33" s="16"/>
      <c r="B33" s="16"/>
      <c r="C33" s="16"/>
      <c r="D33" s="16"/>
      <c r="E33" s="16"/>
      <c r="F33" s="17"/>
      <c r="G33" s="18"/>
      <c r="H33" s="16"/>
      <c r="I33" s="18"/>
      <c r="J33" s="17"/>
    </row>
    <row r="34" spans="1:10">
      <c r="A34" s="16"/>
      <c r="B34" s="16"/>
      <c r="C34" s="16"/>
      <c r="D34" s="16"/>
      <c r="E34" s="16"/>
      <c r="F34" s="17"/>
      <c r="G34" s="18"/>
      <c r="H34" s="16"/>
      <c r="I34" s="18"/>
      <c r="J34" s="17"/>
    </row>
    <row r="35" spans="1:10">
      <c r="A35" s="16"/>
      <c r="B35" s="16"/>
      <c r="C35" s="16"/>
      <c r="D35" s="16"/>
      <c r="E35" s="16"/>
      <c r="F35" s="17"/>
      <c r="G35" s="18"/>
      <c r="H35" s="16"/>
      <c r="I35" s="18"/>
      <c r="J35" s="17"/>
    </row>
    <row r="36" ht="14.25" spans="6:7">
      <c r="F36" s="19"/>
      <c r="G36" s="20"/>
    </row>
    <row r="37" ht="15.75" spans="6:7">
      <c r="F37" s="21" t="s">
        <v>1349</v>
      </c>
      <c r="G37" s="22">
        <f>SUMIF(F4:F32,"&gt;0",F4:F32)</f>
        <v>373.569</v>
      </c>
    </row>
    <row r="38" ht="15.75" spans="6:7">
      <c r="F38" s="21" t="s">
        <v>2679</v>
      </c>
      <c r="G38" s="22"/>
    </row>
    <row r="39" ht="15.75" spans="6:7">
      <c r="F39" s="23" t="s">
        <v>673</v>
      </c>
      <c r="G39" s="24">
        <f>COUNTIF(J4:J32,"&lt;=0")</f>
        <v>0</v>
      </c>
    </row>
    <row r="40" ht="14.25" spans="6:7">
      <c r="F40" s="25" t="s">
        <v>1340</v>
      </c>
      <c r="G40" s="26"/>
    </row>
    <row r="41" ht="15.75" spans="6:7">
      <c r="F41" s="23" t="s">
        <v>675</v>
      </c>
      <c r="G41" s="24">
        <f>COUNTIF(J4:J32,"&lt;0.2")-G39</f>
        <v>0</v>
      </c>
    </row>
  </sheetData>
  <mergeCells count="23">
    <mergeCell ref="A1:I1"/>
    <mergeCell ref="A2:I2"/>
    <mergeCell ref="A4:A16"/>
    <mergeCell ref="A17:A25"/>
    <mergeCell ref="A26:A32"/>
    <mergeCell ref="B4:B16"/>
    <mergeCell ref="B17:B25"/>
    <mergeCell ref="B26:B32"/>
    <mergeCell ref="C4:C16"/>
    <mergeCell ref="C17:C25"/>
    <mergeCell ref="C27:C31"/>
    <mergeCell ref="D4:D16"/>
    <mergeCell ref="D17:D25"/>
    <mergeCell ref="D27:D31"/>
    <mergeCell ref="E4:E16"/>
    <mergeCell ref="E17:E25"/>
    <mergeCell ref="E27:E31"/>
    <mergeCell ref="F4:F16"/>
    <mergeCell ref="F17:F25"/>
    <mergeCell ref="F27:F31"/>
    <mergeCell ref="J4:J16"/>
    <mergeCell ref="J17:J25"/>
    <mergeCell ref="J26:J3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石家庄</vt:lpstr>
      <vt:lpstr>保定</vt:lpstr>
      <vt:lpstr>Sheet1</vt:lpstr>
      <vt:lpstr>邯郸</vt:lpstr>
      <vt:lpstr>沧州</vt:lpstr>
      <vt:lpstr>衡水</vt:lpstr>
      <vt:lpstr>雄安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 c</dc:creator>
  <cp:lastModifiedBy>隆尧县供电公司</cp:lastModifiedBy>
  <dcterms:created xsi:type="dcterms:W3CDTF">2015-06-05T18:19:00Z</dcterms:created>
  <dcterms:modified xsi:type="dcterms:W3CDTF">2023-04-11T02:49:00Z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y fmtid="{D5CDD505-2E9C-101B-9397-08002B2CF9AE}" pid="3" name="ICV">
    <vt:lpwstr>C1A26DA63F224A49939F92A148AB4FCC</vt:lpwstr>
  </property>
</Properties>
</file>